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G:\Outils\Calendrier\"/>
    </mc:Choice>
  </mc:AlternateContent>
  <xr:revisionPtr revIDLastSave="0" documentId="13_ncr:1_{B72725FA-EC58-494C-B769-BA6E3CFDABE6}" xr6:coauthVersionLast="45" xr6:coauthVersionMax="45" xr10:uidLastSave="{00000000-0000-0000-0000-000000000000}"/>
  <bookViews>
    <workbookView xWindow="3510" yWindow="3510" windowWidth="21600" windowHeight="10920" tabRatio="702" xr2:uid="{00000000-000D-0000-FFFF-FFFF00000000}"/>
  </bookViews>
  <sheets>
    <sheet name="Comptact" sheetId="1" r:id="rId1"/>
    <sheet name="Aide" sheetId="2" r:id="rId2"/>
    <sheet name="Jours fériés" sheetId="3" r:id="rId3"/>
    <sheet name="Licence" sheetId="4" r:id="rId4"/>
    <sheet name="Historique" sheetId="5" r:id="rId5"/>
  </sheets>
  <definedNames>
    <definedName name="_xlnm.Print_Area" localSheetId="0">Comptact!$A$5:$K$61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5" i="3" l="1"/>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B1" i="3" l="1"/>
  <c r="B206" i="3" s="1"/>
  <c r="B6" i="1"/>
  <c r="C7" i="1" s="1"/>
  <c r="D7" i="1" s="1"/>
  <c r="E7" i="1" s="1"/>
  <c r="F7" i="1" s="1"/>
  <c r="A7" i="1" s="1"/>
  <c r="D1"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B207" i="3" l="1"/>
  <c r="B214" i="3" s="1"/>
  <c r="B216" i="3"/>
  <c r="C206" i="3"/>
  <c r="B208" i="3"/>
  <c r="C164" i="3"/>
  <c r="D164" i="3" s="1"/>
  <c r="C64" i="3"/>
  <c r="D64" i="3" s="1"/>
  <c r="C9" i="3"/>
  <c r="C163" i="3"/>
  <c r="D163" i="3" s="1"/>
  <c r="C162" i="3"/>
  <c r="D162" i="3" s="1"/>
  <c r="C161" i="3"/>
  <c r="D161" i="3" s="1"/>
  <c r="C160" i="3"/>
  <c r="D160" i="3" s="1"/>
  <c r="C159" i="3"/>
  <c r="D159" i="3" s="1"/>
  <c r="C158" i="3"/>
  <c r="D158" i="3" s="1"/>
  <c r="C156" i="3"/>
  <c r="D156" i="3" s="1"/>
  <c r="C155" i="3"/>
  <c r="C154" i="3"/>
  <c r="D154" i="3" s="1"/>
  <c r="C153" i="3"/>
  <c r="D153" i="3" s="1"/>
  <c r="C152" i="3"/>
  <c r="D152" i="3" s="1"/>
  <c r="C151" i="3"/>
  <c r="D151" i="3" s="1"/>
  <c r="C150" i="3"/>
  <c r="D150" i="3" s="1"/>
  <c r="C149" i="3"/>
  <c r="D149" i="3" s="1"/>
  <c r="C147" i="3"/>
  <c r="C145" i="3"/>
  <c r="D145" i="3" s="1"/>
  <c r="C143" i="3"/>
  <c r="D143" i="3" s="1"/>
  <c r="C142" i="3"/>
  <c r="D142" i="3" s="1"/>
  <c r="C141" i="3"/>
  <c r="D141" i="3" s="1"/>
  <c r="C137" i="3"/>
  <c r="D137" i="3" s="1"/>
  <c r="C136" i="3"/>
  <c r="D136" i="3" s="1"/>
  <c r="C134" i="3"/>
  <c r="D134" i="3" s="1"/>
  <c r="C133" i="3"/>
  <c r="D133" i="3" s="1"/>
  <c r="C132" i="3"/>
  <c r="D132" i="3" s="1"/>
  <c r="C131" i="3"/>
  <c r="D131" i="3" s="1"/>
  <c r="C129" i="3"/>
  <c r="C128" i="3"/>
  <c r="D128" i="3" s="1"/>
  <c r="C127" i="3"/>
  <c r="C126" i="3"/>
  <c r="D126" i="3" s="1"/>
  <c r="C125" i="3"/>
  <c r="D125" i="3" s="1"/>
  <c r="C124" i="3"/>
  <c r="D124" i="3" s="1"/>
  <c r="C122" i="3"/>
  <c r="C121" i="3"/>
  <c r="D121" i="3" s="1"/>
  <c r="C120" i="3"/>
  <c r="C119" i="3"/>
  <c r="D119" i="3" s="1"/>
  <c r="C118" i="3"/>
  <c r="D118" i="3" s="1"/>
  <c r="C117" i="3"/>
  <c r="D117" i="3" s="1"/>
  <c r="C116" i="3"/>
  <c r="D116" i="3" s="1"/>
  <c r="C115" i="3"/>
  <c r="D115" i="3" s="1"/>
  <c r="C107" i="3"/>
  <c r="C104" i="3"/>
  <c r="D104" i="3" s="1"/>
  <c r="C63" i="3"/>
  <c r="D63" i="3" s="1"/>
  <c r="C62" i="3"/>
  <c r="D62" i="3" s="1"/>
  <c r="C61" i="3"/>
  <c r="D61" i="3" s="1"/>
  <c r="C60" i="3"/>
  <c r="D60" i="3" s="1"/>
  <c r="C59" i="3"/>
  <c r="D59" i="3" s="1"/>
  <c r="C58" i="3"/>
  <c r="D58" i="3" s="1"/>
  <c r="C56" i="3"/>
  <c r="D56" i="3" s="1"/>
  <c r="C55" i="3"/>
  <c r="C54" i="3"/>
  <c r="D54" i="3" s="1"/>
  <c r="C53" i="3"/>
  <c r="D53" i="3" s="1"/>
  <c r="C52" i="3"/>
  <c r="D52" i="3" s="1"/>
  <c r="C51" i="3"/>
  <c r="D51" i="3" s="1"/>
  <c r="C50" i="3"/>
  <c r="D50" i="3" s="1"/>
  <c r="C49" i="3"/>
  <c r="D49" i="3" s="1"/>
  <c r="C47" i="3"/>
  <c r="C45" i="3"/>
  <c r="D45" i="3" s="1"/>
  <c r="C43" i="3"/>
  <c r="D43" i="3" s="1"/>
  <c r="C42" i="3"/>
  <c r="D42" i="3" s="1"/>
  <c r="C41" i="3"/>
  <c r="D41" i="3" s="1"/>
  <c r="C37" i="3"/>
  <c r="D37" i="3" s="1"/>
  <c r="C36" i="3"/>
  <c r="D36" i="3" s="1"/>
  <c r="C34" i="3"/>
  <c r="D34" i="3" s="1"/>
  <c r="C33" i="3"/>
  <c r="D33" i="3" s="1"/>
  <c r="C32" i="3"/>
  <c r="D32" i="3" s="1"/>
  <c r="C31" i="3"/>
  <c r="D31" i="3" s="1"/>
  <c r="C29" i="3"/>
  <c r="C28" i="3"/>
  <c r="D28" i="3" s="1"/>
  <c r="C27" i="3"/>
  <c r="C26" i="3"/>
  <c r="D26" i="3" s="1"/>
  <c r="C25" i="3"/>
  <c r="D25" i="3" s="1"/>
  <c r="C24" i="3"/>
  <c r="D24" i="3" s="1"/>
  <c r="C22" i="3"/>
  <c r="C21" i="3"/>
  <c r="D21" i="3" s="1"/>
  <c r="C20" i="3"/>
  <c r="C19" i="3"/>
  <c r="D19" i="3" s="1"/>
  <c r="C18" i="3"/>
  <c r="D18" i="3" s="1"/>
  <c r="C17" i="3"/>
  <c r="D17" i="3" s="1"/>
  <c r="C16" i="3"/>
  <c r="D16" i="3" s="1"/>
  <c r="C15" i="3"/>
  <c r="D15" i="3" s="1"/>
  <c r="C7" i="3"/>
  <c r="C4" i="3"/>
  <c r="D4" i="3" s="1"/>
  <c r="C109" i="3"/>
  <c r="G7" i="1"/>
  <c r="B210" i="3" l="1"/>
  <c r="B209" i="3"/>
  <c r="B211" i="3" s="1"/>
  <c r="C207" i="3"/>
  <c r="C214" i="3" s="1"/>
  <c r="C216" i="3"/>
  <c r="C208" i="3"/>
  <c r="C48" i="3"/>
  <c r="D48" i="3" s="1"/>
  <c r="D47" i="3"/>
  <c r="D107" i="3"/>
  <c r="C144" i="3"/>
  <c r="D144" i="3" s="1"/>
  <c r="D120" i="3"/>
  <c r="C123" i="3"/>
  <c r="D123" i="3" s="1"/>
  <c r="D122" i="3"/>
  <c r="C146" i="3"/>
  <c r="D146" i="3" s="1"/>
  <c r="D127" i="3"/>
  <c r="C130" i="3"/>
  <c r="D130" i="3" s="1"/>
  <c r="D129" i="3"/>
  <c r="C157" i="3"/>
  <c r="D157" i="3" s="1"/>
  <c r="D155" i="3"/>
  <c r="D9" i="3"/>
  <c r="D109" i="3"/>
  <c r="D7" i="3"/>
  <c r="C44" i="3"/>
  <c r="D44" i="3" s="1"/>
  <c r="D20" i="3"/>
  <c r="C23" i="3"/>
  <c r="D23" i="3" s="1"/>
  <c r="D22" i="3"/>
  <c r="C46" i="3"/>
  <c r="D46" i="3" s="1"/>
  <c r="D27" i="3"/>
  <c r="D29" i="3"/>
  <c r="C57" i="3"/>
  <c r="D57" i="3" s="1"/>
  <c r="D55" i="3"/>
  <c r="C148" i="3"/>
  <c r="D148" i="3" s="1"/>
  <c r="D147" i="3"/>
  <c r="H7" i="1"/>
  <c r="B213" i="3" l="1"/>
  <c r="B212" i="3"/>
  <c r="C210" i="3"/>
  <c r="C209" i="3"/>
  <c r="I7" i="1"/>
  <c r="C211" i="3" l="1"/>
  <c r="B215" i="3"/>
  <c r="B217" i="3" s="1"/>
  <c r="B218" i="3" s="1"/>
  <c r="B219" i="3" s="1"/>
  <c r="B220" i="3" s="1"/>
  <c r="C10" i="3" s="1"/>
  <c r="C40" i="3" s="1"/>
  <c r="D40" i="3" s="1"/>
  <c r="C212" i="3"/>
  <c r="C213" i="3"/>
  <c r="C8" i="3"/>
  <c r="D8" i="3" s="1"/>
  <c r="C39" i="3"/>
  <c r="D10" i="3"/>
  <c r="C5" i="3"/>
  <c r="D5" i="3" s="1"/>
  <c r="C11" i="3"/>
  <c r="D11" i="3" s="1"/>
  <c r="B7" i="1"/>
  <c r="C8" i="1"/>
  <c r="C35" i="3" l="1"/>
  <c r="D35" i="3" s="1"/>
  <c r="C6" i="3"/>
  <c r="D6" i="3" s="1"/>
  <c r="C13" i="3"/>
  <c r="C30" i="3" s="1"/>
  <c r="D30" i="3" s="1"/>
  <c r="C215" i="3"/>
  <c r="C217" i="3" s="1"/>
  <c r="C218" i="3" s="1"/>
  <c r="C219" i="3" s="1"/>
  <c r="C220" i="3" s="1"/>
  <c r="C110" i="3" s="1"/>
  <c r="C135" i="3" s="1"/>
  <c r="D135" i="3" s="1"/>
  <c r="D39" i="3"/>
  <c r="C38" i="3"/>
  <c r="D38" i="3" s="1"/>
  <c r="D8" i="1"/>
  <c r="D13" i="3" l="1"/>
  <c r="C14" i="3"/>
  <c r="D14" i="3" s="1"/>
  <c r="C12" i="3"/>
  <c r="D12" i="3" s="1"/>
  <c r="C105" i="3"/>
  <c r="D105" i="3" s="1"/>
  <c r="C139" i="3"/>
  <c r="C113" i="3"/>
  <c r="C111" i="3"/>
  <c r="D111" i="3" s="1"/>
  <c r="C140" i="3"/>
  <c r="D140" i="3" s="1"/>
  <c r="D110" i="3"/>
  <c r="C106" i="3"/>
  <c r="D106" i="3" s="1"/>
  <c r="C108" i="3"/>
  <c r="D108" i="3" s="1"/>
  <c r="E8" i="1"/>
  <c r="C138" i="3" l="1"/>
  <c r="D138" i="3" s="1"/>
  <c r="D139" i="3"/>
  <c r="C114" i="3"/>
  <c r="D114" i="3" s="1"/>
  <c r="Q7" i="1" s="1"/>
  <c r="X7" i="1" s="1"/>
  <c r="D113" i="3"/>
  <c r="C112" i="3"/>
  <c r="D112" i="3" s="1"/>
  <c r="T7" i="1" s="1"/>
  <c r="AA7" i="1" s="1"/>
  <c r="F8" i="1"/>
  <c r="A8" i="1" s="1"/>
  <c r="P8" i="1"/>
  <c r="W8" i="1" s="1"/>
  <c r="O8" i="1" l="1"/>
  <c r="V8" i="1" s="1"/>
  <c r="N8" i="1"/>
  <c r="U8" i="1" s="1"/>
  <c r="S7" i="1"/>
  <c r="Z7" i="1" s="1"/>
  <c r="O7" i="1"/>
  <c r="V7" i="1" s="1"/>
  <c r="P7" i="1"/>
  <c r="W7" i="1" s="1"/>
  <c r="N7" i="1"/>
  <c r="U7" i="1" s="1"/>
  <c r="R7" i="1"/>
  <c r="Y7" i="1" s="1"/>
  <c r="Q8" i="1"/>
  <c r="X8" i="1" s="1"/>
  <c r="G8" i="1"/>
  <c r="K7" i="1" l="1"/>
  <c r="H8" i="1"/>
  <c r="R8" i="1"/>
  <c r="Y8" i="1" s="1"/>
  <c r="S8" i="1" l="1"/>
  <c r="Z8" i="1" s="1"/>
  <c r="I8" i="1"/>
  <c r="B8" i="1" l="1"/>
  <c r="C9" i="1"/>
  <c r="T8" i="1"/>
  <c r="AA8" i="1" l="1"/>
  <c r="K8" i="1" s="1"/>
  <c r="D9" i="1"/>
  <c r="N9" i="1"/>
  <c r="U9" i="1" s="1"/>
  <c r="O9" i="1" l="1"/>
  <c r="V9" i="1" s="1"/>
  <c r="E9" i="1"/>
  <c r="F9" i="1" l="1"/>
  <c r="A9" i="1" s="1"/>
  <c r="P9" i="1"/>
  <c r="W9" i="1" s="1"/>
  <c r="Q9" i="1" l="1"/>
  <c r="X9" i="1" s="1"/>
  <c r="G9" i="1"/>
  <c r="H9" i="1" l="1"/>
  <c r="R9" i="1"/>
  <c r="Y9" i="1" s="1"/>
  <c r="S9" i="1" l="1"/>
  <c r="Z9" i="1" s="1"/>
  <c r="I9" i="1"/>
  <c r="B9" i="1" l="1"/>
  <c r="C10" i="1"/>
  <c r="T9" i="1"/>
  <c r="AA9" i="1" l="1"/>
  <c r="K9" i="1" s="1"/>
  <c r="D10" i="1"/>
  <c r="N10" i="1"/>
  <c r="U10" i="1" s="1"/>
  <c r="O10" i="1" l="1"/>
  <c r="V10" i="1" s="1"/>
  <c r="E10" i="1"/>
  <c r="F10" i="1" l="1"/>
  <c r="A10" i="1" s="1"/>
  <c r="P10" i="1"/>
  <c r="W10" i="1" s="1"/>
  <c r="Q10" i="1" l="1"/>
  <c r="X10" i="1" s="1"/>
  <c r="G10" i="1"/>
  <c r="H10" i="1" l="1"/>
  <c r="R10" i="1"/>
  <c r="Y10" i="1" s="1"/>
  <c r="S10" i="1" l="1"/>
  <c r="Z10" i="1" s="1"/>
  <c r="I10" i="1"/>
  <c r="B10" i="1" l="1"/>
  <c r="C11" i="1"/>
  <c r="T10" i="1"/>
  <c r="AA10" i="1" l="1"/>
  <c r="K10" i="1" s="1"/>
  <c r="D11" i="1"/>
  <c r="N11" i="1"/>
  <c r="U11" i="1" s="1"/>
  <c r="O11" i="1" l="1"/>
  <c r="V11" i="1" s="1"/>
  <c r="E11" i="1"/>
  <c r="F11" i="1" l="1"/>
  <c r="A11" i="1" s="1"/>
  <c r="P11" i="1"/>
  <c r="W11" i="1" s="1"/>
  <c r="Q11" i="1" l="1"/>
  <c r="X11" i="1" s="1"/>
  <c r="G11" i="1"/>
  <c r="H11" i="1" l="1"/>
  <c r="R11" i="1"/>
  <c r="Y11" i="1" s="1"/>
  <c r="S11" i="1" l="1"/>
  <c r="Z11" i="1" s="1"/>
  <c r="I11" i="1"/>
  <c r="B11" i="1" l="1"/>
  <c r="C12" i="1"/>
  <c r="T11" i="1"/>
  <c r="AA11" i="1" l="1"/>
  <c r="K11" i="1" s="1"/>
  <c r="D12" i="1"/>
  <c r="N12" i="1"/>
  <c r="U12" i="1" s="1"/>
  <c r="O12" i="1" l="1"/>
  <c r="V12" i="1" s="1"/>
  <c r="E12" i="1"/>
  <c r="F12" i="1" l="1"/>
  <c r="A12" i="1" s="1"/>
  <c r="P12" i="1"/>
  <c r="W12" i="1" s="1"/>
  <c r="Q12" i="1" l="1"/>
  <c r="X12" i="1" s="1"/>
  <c r="G12" i="1"/>
  <c r="H12" i="1" l="1"/>
  <c r="R12" i="1"/>
  <c r="Y12" i="1" s="1"/>
  <c r="S12" i="1" l="1"/>
  <c r="Z12" i="1" s="1"/>
  <c r="I12" i="1"/>
  <c r="B12" i="1" l="1"/>
  <c r="C13" i="1"/>
  <c r="T12" i="1"/>
  <c r="AA12" i="1" l="1"/>
  <c r="K12" i="1" s="1"/>
  <c r="D13" i="1"/>
  <c r="N13" i="1"/>
  <c r="U13" i="1" s="1"/>
  <c r="O13" i="1" l="1"/>
  <c r="V13" i="1" s="1"/>
  <c r="E13" i="1"/>
  <c r="F13" i="1" l="1"/>
  <c r="A13" i="1" s="1"/>
  <c r="P13" i="1"/>
  <c r="W13" i="1" s="1"/>
  <c r="Q13" i="1" l="1"/>
  <c r="X13" i="1" s="1"/>
  <c r="G13" i="1"/>
  <c r="H13" i="1" l="1"/>
  <c r="R13" i="1"/>
  <c r="Y13" i="1" s="1"/>
  <c r="S13" i="1" l="1"/>
  <c r="Z13" i="1" s="1"/>
  <c r="I13" i="1"/>
  <c r="B13" i="1" l="1"/>
  <c r="C14" i="1"/>
  <c r="T13" i="1"/>
  <c r="AA13" i="1" l="1"/>
  <c r="K13" i="1" s="1"/>
  <c r="N14" i="1"/>
  <c r="U14" i="1" s="1"/>
  <c r="D14" i="1"/>
  <c r="E14" i="1" l="1"/>
  <c r="O14" i="1"/>
  <c r="V14" i="1" s="1"/>
  <c r="P14" i="1" l="1"/>
  <c r="W14" i="1" s="1"/>
  <c r="F14" i="1"/>
  <c r="A14" i="1" s="1"/>
  <c r="G14" i="1" l="1"/>
  <c r="Q14" i="1"/>
  <c r="X14" i="1" s="1"/>
  <c r="R14" i="1" l="1"/>
  <c r="Y14" i="1" s="1"/>
  <c r="H14" i="1"/>
  <c r="I14" i="1" l="1"/>
  <c r="S14" i="1"/>
  <c r="Z14" i="1" s="1"/>
  <c r="B14" i="1" l="1"/>
  <c r="T14" i="1"/>
  <c r="C15" i="1"/>
  <c r="AA14" i="1" l="1"/>
  <c r="K14" i="1" s="1"/>
  <c r="N15" i="1"/>
  <c r="U15" i="1" s="1"/>
  <c r="D15" i="1"/>
  <c r="E15" i="1" l="1"/>
  <c r="O15" i="1"/>
  <c r="V15" i="1" s="1"/>
  <c r="P15" i="1" l="1"/>
  <c r="W15" i="1" s="1"/>
  <c r="F15" i="1"/>
  <c r="A15" i="1" s="1"/>
  <c r="G15" i="1" l="1"/>
  <c r="Q15" i="1"/>
  <c r="X15" i="1" s="1"/>
  <c r="R15" i="1" l="1"/>
  <c r="Y15" i="1" s="1"/>
  <c r="H15" i="1"/>
  <c r="I15" i="1" l="1"/>
  <c r="S15" i="1"/>
  <c r="Z15" i="1" s="1"/>
  <c r="T15" i="1" l="1"/>
  <c r="C16" i="1"/>
  <c r="B15" i="1"/>
  <c r="AA15" i="1" l="1"/>
  <c r="K15" i="1" s="1"/>
  <c r="N16" i="1"/>
  <c r="U16" i="1" s="1"/>
  <c r="D16" i="1"/>
  <c r="E16" i="1" l="1"/>
  <c r="O16" i="1"/>
  <c r="V16" i="1" s="1"/>
  <c r="P16" i="1" l="1"/>
  <c r="W16" i="1" s="1"/>
  <c r="F16" i="1"/>
  <c r="A16" i="1" s="1"/>
  <c r="G16" i="1" l="1"/>
  <c r="Q16" i="1"/>
  <c r="X16" i="1" s="1"/>
  <c r="R16" i="1" l="1"/>
  <c r="Y16" i="1" s="1"/>
  <c r="H16" i="1"/>
  <c r="I16" i="1" l="1"/>
  <c r="S16" i="1"/>
  <c r="Z16" i="1" s="1"/>
  <c r="T16" i="1" l="1"/>
  <c r="C17" i="1"/>
  <c r="B16" i="1"/>
  <c r="AA16" i="1" l="1"/>
  <c r="K16" i="1" s="1"/>
  <c r="N17" i="1"/>
  <c r="U17" i="1" s="1"/>
  <c r="D17" i="1"/>
  <c r="E17" i="1" l="1"/>
  <c r="O17" i="1"/>
  <c r="V17" i="1" s="1"/>
  <c r="P17" i="1" l="1"/>
  <c r="W17" i="1" s="1"/>
  <c r="F17" i="1"/>
  <c r="A17" i="1" s="1"/>
  <c r="G17" i="1" l="1"/>
  <c r="Q17" i="1"/>
  <c r="X17" i="1" s="1"/>
  <c r="R17" i="1" l="1"/>
  <c r="Y17" i="1" s="1"/>
  <c r="H17" i="1"/>
  <c r="I17" i="1" l="1"/>
  <c r="S17" i="1"/>
  <c r="Z17" i="1" s="1"/>
  <c r="T17" i="1" l="1"/>
  <c r="C18" i="1"/>
  <c r="B17" i="1"/>
  <c r="AA17" i="1" l="1"/>
  <c r="K17" i="1" s="1"/>
  <c r="N18" i="1"/>
  <c r="U18" i="1" s="1"/>
  <c r="D18" i="1"/>
  <c r="E18" i="1" l="1"/>
  <c r="O18" i="1"/>
  <c r="V18" i="1" s="1"/>
  <c r="P18" i="1" l="1"/>
  <c r="W18" i="1" s="1"/>
  <c r="F18" i="1"/>
  <c r="A18" i="1" s="1"/>
  <c r="G18" i="1" l="1"/>
  <c r="Q18" i="1"/>
  <c r="X18" i="1" s="1"/>
  <c r="R18" i="1" l="1"/>
  <c r="Y18" i="1" s="1"/>
  <c r="H18" i="1"/>
  <c r="I18" i="1" l="1"/>
  <c r="S18" i="1"/>
  <c r="Z18" i="1" s="1"/>
  <c r="T18" i="1" l="1"/>
  <c r="C19" i="1"/>
  <c r="B18" i="1"/>
  <c r="AA18" i="1" l="1"/>
  <c r="K18" i="1" s="1"/>
  <c r="N19" i="1"/>
  <c r="U19" i="1" s="1"/>
  <c r="D19" i="1"/>
  <c r="E19" i="1" l="1"/>
  <c r="O19" i="1"/>
  <c r="V19" i="1" s="1"/>
  <c r="P19" i="1" l="1"/>
  <c r="W19" i="1" s="1"/>
  <c r="F19" i="1"/>
  <c r="A19" i="1" s="1"/>
  <c r="G19" i="1" l="1"/>
  <c r="Q19" i="1"/>
  <c r="X19" i="1" s="1"/>
  <c r="R19" i="1" l="1"/>
  <c r="Y19" i="1" s="1"/>
  <c r="H19" i="1"/>
  <c r="I19" i="1" l="1"/>
  <c r="S19" i="1"/>
  <c r="Z19" i="1" s="1"/>
  <c r="T19" i="1" l="1"/>
  <c r="C20" i="1"/>
  <c r="B19" i="1"/>
  <c r="AA19" i="1" l="1"/>
  <c r="K19" i="1" s="1"/>
  <c r="N20" i="1"/>
  <c r="U20" i="1" s="1"/>
  <c r="D20" i="1"/>
  <c r="E20" i="1" l="1"/>
  <c r="O20" i="1"/>
  <c r="V20" i="1" s="1"/>
  <c r="P20" i="1" l="1"/>
  <c r="W20" i="1" s="1"/>
  <c r="F20" i="1"/>
  <c r="A20" i="1" s="1"/>
  <c r="G20" i="1" l="1"/>
  <c r="Q20" i="1"/>
  <c r="X20" i="1" s="1"/>
  <c r="R20" i="1" l="1"/>
  <c r="Y20" i="1" s="1"/>
  <c r="H20" i="1"/>
  <c r="I20" i="1" l="1"/>
  <c r="S20" i="1"/>
  <c r="Z20" i="1" s="1"/>
  <c r="T20" i="1" l="1"/>
  <c r="C21" i="1"/>
  <c r="B20" i="1"/>
  <c r="AA20" i="1" l="1"/>
  <c r="K20" i="1" s="1"/>
  <c r="N21" i="1"/>
  <c r="U21" i="1" s="1"/>
  <c r="D21" i="1"/>
  <c r="E21" i="1" l="1"/>
  <c r="O21" i="1"/>
  <c r="V21" i="1" s="1"/>
  <c r="P21" i="1" l="1"/>
  <c r="W21" i="1" s="1"/>
  <c r="F21" i="1"/>
  <c r="A21" i="1" s="1"/>
  <c r="G21" i="1" l="1"/>
  <c r="Q21" i="1"/>
  <c r="X21" i="1" s="1"/>
  <c r="R21" i="1" l="1"/>
  <c r="Y21" i="1" s="1"/>
  <c r="H21" i="1"/>
  <c r="I21" i="1" l="1"/>
  <c r="S21" i="1"/>
  <c r="Z21" i="1" s="1"/>
  <c r="T21" i="1" l="1"/>
  <c r="C22" i="1"/>
  <c r="B21" i="1"/>
  <c r="AA21" i="1" l="1"/>
  <c r="K21" i="1" s="1"/>
  <c r="N22" i="1"/>
  <c r="U22" i="1" s="1"/>
  <c r="D22" i="1"/>
  <c r="E22" i="1" l="1"/>
  <c r="O22" i="1"/>
  <c r="V22" i="1" s="1"/>
  <c r="P22" i="1" l="1"/>
  <c r="W22" i="1" s="1"/>
  <c r="F22" i="1"/>
  <c r="A22" i="1" s="1"/>
  <c r="G22" i="1" l="1"/>
  <c r="Q22" i="1"/>
  <c r="X22" i="1" s="1"/>
  <c r="R22" i="1" l="1"/>
  <c r="Y22" i="1" s="1"/>
  <c r="H22" i="1"/>
  <c r="I22" i="1" l="1"/>
  <c r="S22" i="1"/>
  <c r="Z22" i="1" s="1"/>
  <c r="T22" i="1" l="1"/>
  <c r="C23" i="1"/>
  <c r="B22" i="1"/>
  <c r="AA22" i="1" l="1"/>
  <c r="K22" i="1" s="1"/>
  <c r="N23" i="1"/>
  <c r="U23" i="1" s="1"/>
  <c r="D23" i="1"/>
  <c r="E23" i="1" l="1"/>
  <c r="O23" i="1"/>
  <c r="V23" i="1" s="1"/>
  <c r="P23" i="1" l="1"/>
  <c r="W23" i="1" s="1"/>
  <c r="F23" i="1"/>
  <c r="A23" i="1" s="1"/>
  <c r="G23" i="1" l="1"/>
  <c r="Q23" i="1"/>
  <c r="X23" i="1" s="1"/>
  <c r="R23" i="1" l="1"/>
  <c r="Y23" i="1" s="1"/>
  <c r="H23" i="1"/>
  <c r="I23" i="1" l="1"/>
  <c r="S23" i="1"/>
  <c r="Z23" i="1" s="1"/>
  <c r="T23" i="1" l="1"/>
  <c r="C24" i="1"/>
  <c r="B23" i="1"/>
  <c r="AA23" i="1" l="1"/>
  <c r="K23" i="1" s="1"/>
  <c r="N24" i="1"/>
  <c r="U24" i="1" s="1"/>
  <c r="D24" i="1"/>
  <c r="E24" i="1" l="1"/>
  <c r="O24" i="1"/>
  <c r="V24" i="1" s="1"/>
  <c r="P24" i="1" l="1"/>
  <c r="W24" i="1" s="1"/>
  <c r="F24" i="1"/>
  <c r="A24" i="1" s="1"/>
  <c r="G24" i="1" l="1"/>
  <c r="Q24" i="1"/>
  <c r="X24" i="1" s="1"/>
  <c r="R24" i="1" l="1"/>
  <c r="Y24" i="1" s="1"/>
  <c r="H24" i="1"/>
  <c r="I24" i="1" l="1"/>
  <c r="S24" i="1"/>
  <c r="Z24" i="1" s="1"/>
  <c r="T24" i="1" l="1"/>
  <c r="B24" i="1"/>
  <c r="C25" i="1"/>
  <c r="AA24" i="1" l="1"/>
  <c r="K24" i="1" s="1"/>
  <c r="D25" i="1"/>
  <c r="N25" i="1"/>
  <c r="U25" i="1" s="1"/>
  <c r="O25" i="1" l="1"/>
  <c r="V25" i="1" s="1"/>
  <c r="E25" i="1"/>
  <c r="F25" i="1" l="1"/>
  <c r="A25" i="1" s="1"/>
  <c r="P25" i="1"/>
  <c r="W25" i="1" s="1"/>
  <c r="Q25" i="1" l="1"/>
  <c r="X25" i="1" s="1"/>
  <c r="G25" i="1"/>
  <c r="H25" i="1" l="1"/>
  <c r="R25" i="1"/>
  <c r="Y25" i="1" s="1"/>
  <c r="S25" i="1" l="1"/>
  <c r="Z25" i="1" s="1"/>
  <c r="I25" i="1"/>
  <c r="B25" i="1" l="1"/>
  <c r="C26" i="1"/>
  <c r="T25" i="1"/>
  <c r="AA25" i="1" l="1"/>
  <c r="K25" i="1" s="1"/>
  <c r="D26" i="1"/>
  <c r="N26" i="1"/>
  <c r="U26" i="1" s="1"/>
  <c r="O26" i="1" l="1"/>
  <c r="V26" i="1" s="1"/>
  <c r="E26" i="1"/>
  <c r="F26" i="1" l="1"/>
  <c r="A26" i="1" s="1"/>
  <c r="P26" i="1"/>
  <c r="W26" i="1" s="1"/>
  <c r="Q26" i="1" l="1"/>
  <c r="X26" i="1" s="1"/>
  <c r="G26" i="1"/>
  <c r="H26" i="1" l="1"/>
  <c r="R26" i="1"/>
  <c r="Y26" i="1" s="1"/>
  <c r="S26" i="1" l="1"/>
  <c r="Z26" i="1" s="1"/>
  <c r="I26" i="1"/>
  <c r="B26" i="1" l="1"/>
  <c r="C27" i="1"/>
  <c r="T26" i="1"/>
  <c r="AA26" i="1" l="1"/>
  <c r="K26" i="1" s="1"/>
  <c r="D27" i="1"/>
  <c r="N27" i="1"/>
  <c r="U27" i="1" s="1"/>
  <c r="O27" i="1" l="1"/>
  <c r="V27" i="1" s="1"/>
  <c r="E27" i="1"/>
  <c r="F27" i="1" l="1"/>
  <c r="A27" i="1" s="1"/>
  <c r="P27" i="1"/>
  <c r="W27" i="1" s="1"/>
  <c r="Q27" i="1" l="1"/>
  <c r="X27" i="1" s="1"/>
  <c r="G27" i="1"/>
  <c r="H27" i="1" l="1"/>
  <c r="R27" i="1"/>
  <c r="Y27" i="1" s="1"/>
  <c r="S27" i="1" l="1"/>
  <c r="Z27" i="1" s="1"/>
  <c r="I27" i="1"/>
  <c r="B27" i="1" l="1"/>
  <c r="C28" i="1"/>
  <c r="T27" i="1"/>
  <c r="AA27" i="1" l="1"/>
  <c r="K27" i="1" s="1"/>
  <c r="D28" i="1"/>
  <c r="N28" i="1"/>
  <c r="U28" i="1" s="1"/>
  <c r="O28" i="1" l="1"/>
  <c r="V28" i="1" s="1"/>
  <c r="E28" i="1"/>
  <c r="F28" i="1" l="1"/>
  <c r="A28" i="1" s="1"/>
  <c r="P28" i="1"/>
  <c r="W28" i="1" s="1"/>
  <c r="Q28" i="1" l="1"/>
  <c r="X28" i="1" s="1"/>
  <c r="G28" i="1"/>
  <c r="H28" i="1" l="1"/>
  <c r="R28" i="1"/>
  <c r="Y28" i="1" s="1"/>
  <c r="S28" i="1" l="1"/>
  <c r="Z28" i="1" s="1"/>
  <c r="I28" i="1"/>
  <c r="B28" i="1" l="1"/>
  <c r="C29" i="1"/>
  <c r="T28" i="1"/>
  <c r="AA28" i="1" l="1"/>
  <c r="K28" i="1" s="1"/>
  <c r="D29" i="1"/>
  <c r="N29" i="1"/>
  <c r="U29" i="1" s="1"/>
  <c r="O29" i="1" l="1"/>
  <c r="V29" i="1" s="1"/>
  <c r="E29" i="1"/>
  <c r="F29" i="1" l="1"/>
  <c r="A29" i="1" s="1"/>
  <c r="P29" i="1"/>
  <c r="W29" i="1" s="1"/>
  <c r="Q29" i="1" l="1"/>
  <c r="X29" i="1" s="1"/>
  <c r="G29" i="1"/>
  <c r="H29" i="1" l="1"/>
  <c r="R29" i="1"/>
  <c r="Y29" i="1" s="1"/>
  <c r="S29" i="1" l="1"/>
  <c r="Z29" i="1" s="1"/>
  <c r="I29" i="1"/>
  <c r="B29" i="1" l="1"/>
  <c r="C30" i="1"/>
  <c r="T29" i="1"/>
  <c r="AA29" i="1" l="1"/>
  <c r="K29" i="1" s="1"/>
  <c r="D30" i="1"/>
  <c r="N30" i="1"/>
  <c r="U30" i="1" s="1"/>
  <c r="O30" i="1" l="1"/>
  <c r="V30" i="1" s="1"/>
  <c r="E30" i="1"/>
  <c r="F30" i="1" l="1"/>
  <c r="A30" i="1" s="1"/>
  <c r="P30" i="1"/>
  <c r="W30" i="1" s="1"/>
  <c r="Q30" i="1" l="1"/>
  <c r="X30" i="1" s="1"/>
  <c r="G30" i="1"/>
  <c r="H30" i="1" l="1"/>
  <c r="R30" i="1"/>
  <c r="Y30" i="1" s="1"/>
  <c r="S30" i="1" l="1"/>
  <c r="Z30" i="1" s="1"/>
  <c r="I30" i="1"/>
  <c r="B30" i="1" l="1"/>
  <c r="C31" i="1"/>
  <c r="T30" i="1"/>
  <c r="AA30" i="1" l="1"/>
  <c r="K30" i="1" s="1"/>
  <c r="D31" i="1"/>
  <c r="N31" i="1"/>
  <c r="U31" i="1" s="1"/>
  <c r="O31" i="1" l="1"/>
  <c r="V31" i="1" s="1"/>
  <c r="E31" i="1"/>
  <c r="F31" i="1" l="1"/>
  <c r="A31" i="1" s="1"/>
  <c r="P31" i="1"/>
  <c r="W31" i="1" s="1"/>
  <c r="Q31" i="1" l="1"/>
  <c r="X31" i="1" s="1"/>
  <c r="G31" i="1"/>
  <c r="H31" i="1" l="1"/>
  <c r="R31" i="1"/>
  <c r="Y31" i="1" s="1"/>
  <c r="S31" i="1" l="1"/>
  <c r="Z31" i="1" s="1"/>
  <c r="I31" i="1"/>
  <c r="B31" i="1" l="1"/>
  <c r="C32" i="1"/>
  <c r="T31" i="1"/>
  <c r="AA31" i="1" l="1"/>
  <c r="K31" i="1" s="1"/>
  <c r="D32" i="1"/>
  <c r="N32" i="1"/>
  <c r="U32" i="1" s="1"/>
  <c r="O32" i="1" l="1"/>
  <c r="V32" i="1" s="1"/>
  <c r="E32" i="1"/>
  <c r="F32" i="1" l="1"/>
  <c r="A32" i="1" s="1"/>
  <c r="P32" i="1"/>
  <c r="W32" i="1" s="1"/>
  <c r="Q32" i="1" l="1"/>
  <c r="X32" i="1" s="1"/>
  <c r="G32" i="1"/>
  <c r="H32" i="1" l="1"/>
  <c r="R32" i="1"/>
  <c r="Y32" i="1" s="1"/>
  <c r="S32" i="1" l="1"/>
  <c r="Z32" i="1" s="1"/>
  <c r="I32" i="1"/>
  <c r="B32" i="1" l="1"/>
  <c r="C33" i="1"/>
  <c r="T32" i="1"/>
  <c r="AA32" i="1" l="1"/>
  <c r="K32" i="1" s="1"/>
  <c r="D33" i="1"/>
  <c r="N33" i="1"/>
  <c r="U33" i="1" s="1"/>
  <c r="O33" i="1" l="1"/>
  <c r="V33" i="1" s="1"/>
  <c r="E33" i="1"/>
  <c r="F33" i="1" l="1"/>
  <c r="A33" i="1" s="1"/>
  <c r="P33" i="1"/>
  <c r="W33" i="1" s="1"/>
  <c r="Q33" i="1" l="1"/>
  <c r="X33" i="1" s="1"/>
  <c r="G33" i="1"/>
  <c r="H33" i="1" l="1"/>
  <c r="R33" i="1"/>
  <c r="Y33" i="1" s="1"/>
  <c r="S33" i="1" l="1"/>
  <c r="Z33" i="1" s="1"/>
  <c r="I33" i="1"/>
  <c r="B33" i="1" l="1"/>
  <c r="C34" i="1"/>
  <c r="T33" i="1"/>
  <c r="AA33" i="1" l="1"/>
  <c r="K33" i="1" s="1"/>
  <c r="D34" i="1"/>
  <c r="N34" i="1"/>
  <c r="U34" i="1" s="1"/>
  <c r="O34" i="1" l="1"/>
  <c r="V34" i="1" s="1"/>
  <c r="E34" i="1"/>
  <c r="F34" i="1" l="1"/>
  <c r="A34" i="1" s="1"/>
  <c r="P34" i="1"/>
  <c r="W34" i="1" s="1"/>
  <c r="Q34" i="1" l="1"/>
  <c r="X34" i="1" s="1"/>
  <c r="G34" i="1"/>
  <c r="H34" i="1" l="1"/>
  <c r="R34" i="1"/>
  <c r="Y34" i="1" s="1"/>
  <c r="S34" i="1" l="1"/>
  <c r="Z34" i="1" s="1"/>
  <c r="I34" i="1"/>
  <c r="B34" i="1" l="1"/>
  <c r="C35" i="1"/>
  <c r="T34" i="1"/>
  <c r="AA34" i="1" l="1"/>
  <c r="K34" i="1" s="1"/>
  <c r="D35" i="1"/>
  <c r="N35" i="1"/>
  <c r="U35" i="1" s="1"/>
  <c r="O35" i="1" l="1"/>
  <c r="V35" i="1" s="1"/>
  <c r="E35" i="1"/>
  <c r="F35" i="1" l="1"/>
  <c r="A35" i="1" s="1"/>
  <c r="P35" i="1"/>
  <c r="W35" i="1" s="1"/>
  <c r="Q35" i="1" l="1"/>
  <c r="X35" i="1" s="1"/>
  <c r="G35" i="1"/>
  <c r="H35" i="1" l="1"/>
  <c r="R35" i="1"/>
  <c r="Y35" i="1" s="1"/>
  <c r="S35" i="1" l="1"/>
  <c r="Z35" i="1" s="1"/>
  <c r="I35" i="1"/>
  <c r="B35" i="1" l="1"/>
  <c r="C36" i="1"/>
  <c r="T35" i="1"/>
  <c r="AA35" i="1" l="1"/>
  <c r="K35" i="1" s="1"/>
  <c r="D36" i="1"/>
  <c r="N36" i="1"/>
  <c r="U36" i="1" s="1"/>
  <c r="O36" i="1" l="1"/>
  <c r="V36" i="1" s="1"/>
  <c r="E36" i="1"/>
  <c r="F36" i="1" l="1"/>
  <c r="A36" i="1" s="1"/>
  <c r="P36" i="1"/>
  <c r="W36" i="1" s="1"/>
  <c r="Q36" i="1" l="1"/>
  <c r="X36" i="1" s="1"/>
  <c r="G36" i="1"/>
  <c r="H36" i="1" l="1"/>
  <c r="R36" i="1"/>
  <c r="Y36" i="1" s="1"/>
  <c r="S36" i="1" l="1"/>
  <c r="Z36" i="1" s="1"/>
  <c r="I36" i="1"/>
  <c r="B36" i="1" l="1"/>
  <c r="C37" i="1"/>
  <c r="T36" i="1"/>
  <c r="AA36" i="1" l="1"/>
  <c r="K36" i="1" s="1"/>
  <c r="D37" i="1"/>
  <c r="N37" i="1"/>
  <c r="U37" i="1" s="1"/>
  <c r="O37" i="1" l="1"/>
  <c r="V37" i="1" s="1"/>
  <c r="E37" i="1"/>
  <c r="F37" i="1" l="1"/>
  <c r="A37" i="1" s="1"/>
  <c r="P37" i="1"/>
  <c r="W37" i="1" s="1"/>
  <c r="Q37" i="1" l="1"/>
  <c r="X37" i="1" s="1"/>
  <c r="G37" i="1"/>
  <c r="H37" i="1" l="1"/>
  <c r="R37" i="1"/>
  <c r="Y37" i="1" s="1"/>
  <c r="S37" i="1" l="1"/>
  <c r="Z37" i="1" s="1"/>
  <c r="I37" i="1"/>
  <c r="B37" i="1" l="1"/>
  <c r="C38" i="1"/>
  <c r="T37" i="1"/>
  <c r="AA37" i="1" l="1"/>
  <c r="K37" i="1" s="1"/>
  <c r="D38" i="1"/>
  <c r="N38" i="1"/>
  <c r="U38" i="1" s="1"/>
  <c r="O38" i="1" l="1"/>
  <c r="V38" i="1" s="1"/>
  <c r="E38" i="1"/>
  <c r="F38" i="1" l="1"/>
  <c r="A38" i="1" s="1"/>
  <c r="P38" i="1"/>
  <c r="W38" i="1" s="1"/>
  <c r="Q38" i="1" l="1"/>
  <c r="X38" i="1" s="1"/>
  <c r="G38" i="1"/>
  <c r="H38" i="1" l="1"/>
  <c r="R38" i="1"/>
  <c r="Y38" i="1" s="1"/>
  <c r="S38" i="1" l="1"/>
  <c r="Z38" i="1" s="1"/>
  <c r="I38" i="1"/>
  <c r="B38" i="1" l="1"/>
  <c r="C39" i="1"/>
  <c r="T38" i="1"/>
  <c r="AA38" i="1" l="1"/>
  <c r="K38" i="1" s="1"/>
  <c r="D39" i="1"/>
  <c r="N39" i="1"/>
  <c r="U39" i="1" s="1"/>
  <c r="O39" i="1" l="1"/>
  <c r="V39" i="1" s="1"/>
  <c r="E39" i="1"/>
  <c r="F39" i="1" l="1"/>
  <c r="A39" i="1" s="1"/>
  <c r="P39" i="1"/>
  <c r="W39" i="1" s="1"/>
  <c r="Q39" i="1" l="1"/>
  <c r="X39" i="1" s="1"/>
  <c r="G39" i="1"/>
  <c r="H39" i="1" l="1"/>
  <c r="R39" i="1"/>
  <c r="Y39" i="1" s="1"/>
  <c r="S39" i="1" l="1"/>
  <c r="Z39" i="1" s="1"/>
  <c r="I39" i="1"/>
  <c r="B39" i="1" l="1"/>
  <c r="C40" i="1"/>
  <c r="T39" i="1"/>
  <c r="AA39" i="1" l="1"/>
  <c r="K39" i="1" s="1"/>
  <c r="D40" i="1"/>
  <c r="N40" i="1"/>
  <c r="U40" i="1" s="1"/>
  <c r="O40" i="1" l="1"/>
  <c r="V40" i="1" s="1"/>
  <c r="E40" i="1"/>
  <c r="F40" i="1" l="1"/>
  <c r="A40" i="1" s="1"/>
  <c r="P40" i="1"/>
  <c r="W40" i="1" s="1"/>
  <c r="Q40" i="1" l="1"/>
  <c r="X40" i="1" s="1"/>
  <c r="G40" i="1"/>
  <c r="H40" i="1" l="1"/>
  <c r="R40" i="1"/>
  <c r="Y40" i="1" s="1"/>
  <c r="S40" i="1" l="1"/>
  <c r="Z40" i="1" s="1"/>
  <c r="I40" i="1"/>
  <c r="B40" i="1" l="1"/>
  <c r="C41" i="1"/>
  <c r="T40" i="1"/>
  <c r="AA40" i="1" l="1"/>
  <c r="K40" i="1" s="1"/>
  <c r="D41" i="1"/>
  <c r="N41" i="1"/>
  <c r="U41" i="1" s="1"/>
  <c r="O41" i="1" l="1"/>
  <c r="V41" i="1" s="1"/>
  <c r="E41" i="1"/>
  <c r="F41" i="1" l="1"/>
  <c r="A41" i="1" s="1"/>
  <c r="P41" i="1"/>
  <c r="W41" i="1" s="1"/>
  <c r="Q41" i="1" l="1"/>
  <c r="X41" i="1" s="1"/>
  <c r="G41" i="1"/>
  <c r="H41" i="1" l="1"/>
  <c r="R41" i="1"/>
  <c r="Y41" i="1" s="1"/>
  <c r="S41" i="1" l="1"/>
  <c r="Z41" i="1" s="1"/>
  <c r="I41" i="1"/>
  <c r="B41" i="1" l="1"/>
  <c r="C42" i="1"/>
  <c r="T41" i="1"/>
  <c r="AA41" i="1" l="1"/>
  <c r="K41" i="1" s="1"/>
  <c r="D42" i="1"/>
  <c r="N42" i="1"/>
  <c r="U42" i="1" s="1"/>
  <c r="O42" i="1" l="1"/>
  <c r="V42" i="1" s="1"/>
  <c r="E42" i="1"/>
  <c r="F42" i="1" l="1"/>
  <c r="A42" i="1" s="1"/>
  <c r="P42" i="1"/>
  <c r="W42" i="1" s="1"/>
  <c r="Q42" i="1" l="1"/>
  <c r="X42" i="1" s="1"/>
  <c r="G42" i="1"/>
  <c r="H42" i="1" l="1"/>
  <c r="R42" i="1"/>
  <c r="Y42" i="1" s="1"/>
  <c r="S42" i="1" l="1"/>
  <c r="Z42" i="1" s="1"/>
  <c r="I42" i="1"/>
  <c r="B42" i="1" l="1"/>
  <c r="C43" i="1"/>
  <c r="T42" i="1"/>
  <c r="AA42" i="1" l="1"/>
  <c r="K42" i="1" s="1"/>
  <c r="D43" i="1"/>
  <c r="N43" i="1"/>
  <c r="U43" i="1" s="1"/>
  <c r="O43" i="1" l="1"/>
  <c r="V43" i="1" s="1"/>
  <c r="E43" i="1"/>
  <c r="F43" i="1" l="1"/>
  <c r="A43" i="1" s="1"/>
  <c r="P43" i="1"/>
  <c r="W43" i="1" s="1"/>
  <c r="Q43" i="1" l="1"/>
  <c r="X43" i="1" s="1"/>
  <c r="G43" i="1"/>
  <c r="H43" i="1" l="1"/>
  <c r="R43" i="1"/>
  <c r="Y43" i="1" s="1"/>
  <c r="S43" i="1" l="1"/>
  <c r="Z43" i="1" s="1"/>
  <c r="I43" i="1"/>
  <c r="B43" i="1" l="1"/>
  <c r="C44" i="1"/>
  <c r="T43" i="1"/>
  <c r="AA43" i="1" l="1"/>
  <c r="K43" i="1" s="1"/>
  <c r="D44" i="1"/>
  <c r="N44" i="1"/>
  <c r="U44" i="1" s="1"/>
  <c r="O44" i="1" l="1"/>
  <c r="V44" i="1" s="1"/>
  <c r="E44" i="1"/>
  <c r="F44" i="1" l="1"/>
  <c r="A44" i="1" s="1"/>
  <c r="P44" i="1"/>
  <c r="W44" i="1" s="1"/>
  <c r="Q44" i="1" l="1"/>
  <c r="X44" i="1" s="1"/>
  <c r="G44" i="1"/>
  <c r="H44" i="1" l="1"/>
  <c r="R44" i="1"/>
  <c r="Y44" i="1" s="1"/>
  <c r="S44" i="1" l="1"/>
  <c r="Z44" i="1" s="1"/>
  <c r="I44" i="1"/>
  <c r="B44" i="1" l="1"/>
  <c r="C45" i="1"/>
  <c r="T44" i="1"/>
  <c r="AA44" i="1" l="1"/>
  <c r="K44" i="1" s="1"/>
  <c r="D45" i="1"/>
  <c r="N45" i="1"/>
  <c r="U45" i="1" s="1"/>
  <c r="O45" i="1" l="1"/>
  <c r="V45" i="1" s="1"/>
  <c r="E45" i="1"/>
  <c r="F45" i="1" l="1"/>
  <c r="A45" i="1" s="1"/>
  <c r="P45" i="1"/>
  <c r="W45" i="1" s="1"/>
  <c r="Q45" i="1" l="1"/>
  <c r="X45" i="1" s="1"/>
  <c r="G45" i="1"/>
  <c r="H45" i="1" l="1"/>
  <c r="R45" i="1"/>
  <c r="Y45" i="1" s="1"/>
  <c r="S45" i="1" l="1"/>
  <c r="Z45" i="1" s="1"/>
  <c r="I45" i="1"/>
  <c r="B45" i="1" l="1"/>
  <c r="C46" i="1"/>
  <c r="T45" i="1"/>
  <c r="AA45" i="1" l="1"/>
  <c r="K45" i="1" s="1"/>
  <c r="D46" i="1"/>
  <c r="N46" i="1"/>
  <c r="U46" i="1" s="1"/>
  <c r="E46" i="1" l="1"/>
  <c r="O46" i="1"/>
  <c r="V46" i="1" s="1"/>
  <c r="F46" i="1" l="1"/>
  <c r="A46" i="1" s="1"/>
  <c r="P46" i="1"/>
  <c r="W46" i="1" s="1"/>
  <c r="G46" i="1" l="1"/>
  <c r="Q46" i="1"/>
  <c r="X46" i="1" s="1"/>
  <c r="H46" i="1" l="1"/>
  <c r="R46" i="1"/>
  <c r="Y46" i="1" s="1"/>
  <c r="I46" i="1" l="1"/>
  <c r="S46" i="1"/>
  <c r="Z46" i="1" s="1"/>
  <c r="B46" i="1" l="1"/>
  <c r="T46" i="1"/>
  <c r="C47" i="1"/>
  <c r="AA46" i="1" l="1"/>
  <c r="K46" i="1" s="1"/>
  <c r="N47" i="1"/>
  <c r="U47" i="1" s="1"/>
  <c r="D47" i="1"/>
  <c r="E47" i="1" l="1"/>
  <c r="O47" i="1"/>
  <c r="V47" i="1" s="1"/>
  <c r="P47" i="1" l="1"/>
  <c r="W47" i="1" s="1"/>
  <c r="F47" i="1"/>
  <c r="A47" i="1" s="1"/>
  <c r="G47" i="1" l="1"/>
  <c r="Q47" i="1"/>
  <c r="X47" i="1" s="1"/>
  <c r="R47" i="1" l="1"/>
  <c r="Y47" i="1" s="1"/>
  <c r="H47" i="1"/>
  <c r="I47" i="1" l="1"/>
  <c r="S47" i="1"/>
  <c r="Z47" i="1" s="1"/>
  <c r="T47" i="1" l="1"/>
  <c r="C48" i="1"/>
  <c r="B47" i="1"/>
  <c r="AA47" i="1" l="1"/>
  <c r="K47" i="1" s="1"/>
  <c r="N48" i="1"/>
  <c r="U48" i="1" s="1"/>
  <c r="D48" i="1"/>
  <c r="E48" i="1" l="1"/>
  <c r="O48" i="1"/>
  <c r="V48" i="1" s="1"/>
  <c r="P48" i="1" l="1"/>
  <c r="W48" i="1" s="1"/>
  <c r="F48" i="1"/>
  <c r="A48" i="1" s="1"/>
  <c r="G48" i="1" l="1"/>
  <c r="Q48" i="1"/>
  <c r="X48" i="1" s="1"/>
  <c r="R48" i="1" l="1"/>
  <c r="Y48" i="1" s="1"/>
  <c r="H48" i="1"/>
  <c r="I48" i="1" l="1"/>
  <c r="S48" i="1"/>
  <c r="Z48" i="1" s="1"/>
  <c r="T48" i="1" l="1"/>
  <c r="C49" i="1"/>
  <c r="B48" i="1"/>
  <c r="AA48" i="1" l="1"/>
  <c r="K48" i="1" s="1"/>
  <c r="N49" i="1"/>
  <c r="U49" i="1" s="1"/>
  <c r="D49" i="1"/>
  <c r="E49" i="1" l="1"/>
  <c r="O49" i="1"/>
  <c r="V49" i="1" s="1"/>
  <c r="P49" i="1" l="1"/>
  <c r="W49" i="1" s="1"/>
  <c r="F49" i="1"/>
  <c r="A49" i="1" s="1"/>
  <c r="G49" i="1" l="1"/>
  <c r="Q49" i="1"/>
  <c r="X49" i="1" s="1"/>
  <c r="R49" i="1" l="1"/>
  <c r="Y49" i="1" s="1"/>
  <c r="H49" i="1"/>
  <c r="I49" i="1" l="1"/>
  <c r="S49" i="1"/>
  <c r="Z49" i="1" s="1"/>
  <c r="T49" i="1" l="1"/>
  <c r="C50" i="1"/>
  <c r="B49" i="1"/>
  <c r="AA49" i="1" l="1"/>
  <c r="K49" i="1" s="1"/>
  <c r="N50" i="1"/>
  <c r="U50" i="1" s="1"/>
  <c r="D50" i="1"/>
  <c r="E50" i="1" l="1"/>
  <c r="O50" i="1"/>
  <c r="V50" i="1" s="1"/>
  <c r="P50" i="1" l="1"/>
  <c r="W50" i="1" s="1"/>
  <c r="F50" i="1"/>
  <c r="A50" i="1" s="1"/>
  <c r="G50" i="1" l="1"/>
  <c r="Q50" i="1"/>
  <c r="X50" i="1" s="1"/>
  <c r="R50" i="1" l="1"/>
  <c r="Y50" i="1" s="1"/>
  <c r="H50" i="1"/>
  <c r="I50" i="1" l="1"/>
  <c r="S50" i="1"/>
  <c r="Z50" i="1" s="1"/>
  <c r="T50" i="1" l="1"/>
  <c r="C51" i="1"/>
  <c r="B50" i="1"/>
  <c r="AA50" i="1" l="1"/>
  <c r="K50" i="1" s="1"/>
  <c r="N51" i="1"/>
  <c r="U51" i="1" s="1"/>
  <c r="D51" i="1"/>
  <c r="E51" i="1" l="1"/>
  <c r="O51" i="1"/>
  <c r="V51" i="1" s="1"/>
  <c r="P51" i="1" l="1"/>
  <c r="W51" i="1" s="1"/>
  <c r="F51" i="1"/>
  <c r="A51" i="1" s="1"/>
  <c r="G51" i="1" l="1"/>
  <c r="Q51" i="1"/>
  <c r="X51" i="1" s="1"/>
  <c r="R51" i="1" l="1"/>
  <c r="Y51" i="1" s="1"/>
  <c r="H51" i="1"/>
  <c r="I51" i="1" l="1"/>
  <c r="S51" i="1"/>
  <c r="Z51" i="1" s="1"/>
  <c r="T51" i="1" l="1"/>
  <c r="C52" i="1"/>
  <c r="B51" i="1"/>
  <c r="AA51" i="1" l="1"/>
  <c r="K51" i="1" s="1"/>
  <c r="N52" i="1"/>
  <c r="U52" i="1" s="1"/>
  <c r="D52" i="1"/>
  <c r="E52" i="1" l="1"/>
  <c r="O52" i="1"/>
  <c r="V52" i="1" s="1"/>
  <c r="P52" i="1" l="1"/>
  <c r="W52" i="1" s="1"/>
  <c r="F52" i="1"/>
  <c r="A52" i="1" s="1"/>
  <c r="G52" i="1" l="1"/>
  <c r="Q52" i="1"/>
  <c r="X52" i="1" s="1"/>
  <c r="R52" i="1" l="1"/>
  <c r="Y52" i="1" s="1"/>
  <c r="H52" i="1"/>
  <c r="I52" i="1" l="1"/>
  <c r="S52" i="1"/>
  <c r="Z52" i="1" s="1"/>
  <c r="T52" i="1" l="1"/>
  <c r="C53" i="1"/>
  <c r="B52" i="1"/>
  <c r="AA52" i="1" l="1"/>
  <c r="K52" i="1" s="1"/>
  <c r="N53" i="1"/>
  <c r="U53" i="1" s="1"/>
  <c r="D53" i="1"/>
  <c r="E53" i="1" l="1"/>
  <c r="O53" i="1"/>
  <c r="V53" i="1" s="1"/>
  <c r="P53" i="1" l="1"/>
  <c r="W53" i="1" s="1"/>
  <c r="F53" i="1"/>
  <c r="A53" i="1" s="1"/>
  <c r="G53" i="1" l="1"/>
  <c r="Q53" i="1"/>
  <c r="X53" i="1" s="1"/>
  <c r="R53" i="1" l="1"/>
  <c r="Y53" i="1" s="1"/>
  <c r="H53" i="1"/>
  <c r="I53" i="1" l="1"/>
  <c r="S53" i="1"/>
  <c r="Z53" i="1" s="1"/>
  <c r="T53" i="1" l="1"/>
  <c r="C54" i="1"/>
  <c r="B53" i="1"/>
  <c r="AA53" i="1" l="1"/>
  <c r="K53" i="1" s="1"/>
  <c r="N54" i="1"/>
  <c r="U54" i="1" s="1"/>
  <c r="D54" i="1"/>
  <c r="E54" i="1" l="1"/>
  <c r="O54" i="1"/>
  <c r="V54" i="1" s="1"/>
  <c r="P54" i="1" l="1"/>
  <c r="W54" i="1" s="1"/>
  <c r="F54" i="1"/>
  <c r="A54" i="1" s="1"/>
  <c r="G54" i="1" l="1"/>
  <c r="Q54" i="1"/>
  <c r="X54" i="1" s="1"/>
  <c r="R54" i="1" l="1"/>
  <c r="Y54" i="1" s="1"/>
  <c r="H54" i="1"/>
  <c r="I54" i="1" l="1"/>
  <c r="S54" i="1"/>
  <c r="Z54" i="1" s="1"/>
  <c r="T54" i="1" l="1"/>
  <c r="C55" i="1"/>
  <c r="B54" i="1"/>
  <c r="AA54" i="1" l="1"/>
  <c r="K54" i="1" s="1"/>
  <c r="N55" i="1"/>
  <c r="U55" i="1" s="1"/>
  <c r="D55" i="1"/>
  <c r="E55" i="1" l="1"/>
  <c r="O55" i="1"/>
  <c r="V55" i="1" s="1"/>
  <c r="P55" i="1" l="1"/>
  <c r="W55" i="1" s="1"/>
  <c r="F55" i="1"/>
  <c r="A55" i="1" s="1"/>
  <c r="G55" i="1" l="1"/>
  <c r="Q55" i="1"/>
  <c r="X55" i="1" s="1"/>
  <c r="R55" i="1" l="1"/>
  <c r="Y55" i="1" s="1"/>
  <c r="H55" i="1"/>
  <c r="I55" i="1" l="1"/>
  <c r="S55" i="1"/>
  <c r="Z55" i="1" s="1"/>
  <c r="T55" i="1" l="1"/>
  <c r="C56" i="1"/>
  <c r="B55" i="1"/>
  <c r="AA55" i="1" l="1"/>
  <c r="K55" i="1" s="1"/>
  <c r="N56" i="1"/>
  <c r="U56" i="1" s="1"/>
  <c r="D56" i="1"/>
  <c r="E56" i="1" l="1"/>
  <c r="O56" i="1"/>
  <c r="V56" i="1" s="1"/>
  <c r="P56" i="1" l="1"/>
  <c r="W56" i="1" s="1"/>
  <c r="F56" i="1"/>
  <c r="A56" i="1" s="1"/>
  <c r="G56" i="1" l="1"/>
  <c r="Q56" i="1"/>
  <c r="X56" i="1" s="1"/>
  <c r="R56" i="1" l="1"/>
  <c r="Y56" i="1" s="1"/>
  <c r="H56" i="1"/>
  <c r="I56" i="1" l="1"/>
  <c r="S56" i="1"/>
  <c r="Z56" i="1" s="1"/>
  <c r="T56" i="1" l="1"/>
  <c r="C57" i="1"/>
  <c r="B56" i="1"/>
  <c r="AA56" i="1" l="1"/>
  <c r="K56" i="1" s="1"/>
  <c r="N57" i="1"/>
  <c r="U57" i="1" s="1"/>
  <c r="D57" i="1"/>
  <c r="E57" i="1" l="1"/>
  <c r="O57" i="1"/>
  <c r="V57" i="1" s="1"/>
  <c r="P57" i="1" l="1"/>
  <c r="W57" i="1" s="1"/>
  <c r="F57" i="1"/>
  <c r="A57" i="1" s="1"/>
  <c r="G57" i="1" l="1"/>
  <c r="Q57" i="1"/>
  <c r="X57" i="1" s="1"/>
  <c r="R57" i="1" l="1"/>
  <c r="Y57" i="1" s="1"/>
  <c r="H57" i="1"/>
  <c r="I57" i="1" l="1"/>
  <c r="S57" i="1"/>
  <c r="Z57" i="1" s="1"/>
  <c r="T57" i="1" l="1"/>
  <c r="C58" i="1"/>
  <c r="B57" i="1"/>
  <c r="AA57" i="1" l="1"/>
  <c r="K57" i="1" s="1"/>
  <c r="N58" i="1"/>
  <c r="U58" i="1" s="1"/>
  <c r="D58" i="1"/>
  <c r="E58" i="1" l="1"/>
  <c r="O58" i="1"/>
  <c r="V58" i="1" s="1"/>
  <c r="P58" i="1" l="1"/>
  <c r="W58" i="1" s="1"/>
  <c r="F58" i="1"/>
  <c r="A58" i="1" s="1"/>
  <c r="G58" i="1" l="1"/>
  <c r="Q58" i="1"/>
  <c r="X58" i="1" s="1"/>
  <c r="R58" i="1" l="1"/>
  <c r="Y58" i="1" s="1"/>
  <c r="H58" i="1"/>
  <c r="I58" i="1" l="1"/>
  <c r="S58" i="1"/>
  <c r="Z58" i="1" s="1"/>
  <c r="T58" i="1" l="1"/>
  <c r="C59" i="1"/>
  <c r="B58" i="1"/>
  <c r="AA58" i="1" l="1"/>
  <c r="K58" i="1" s="1"/>
  <c r="N59" i="1"/>
  <c r="U59" i="1" s="1"/>
  <c r="D59" i="1"/>
  <c r="E59" i="1" l="1"/>
  <c r="O59" i="1"/>
  <c r="V59" i="1" s="1"/>
  <c r="P59" i="1" l="1"/>
  <c r="W59" i="1" s="1"/>
  <c r="F59" i="1"/>
  <c r="A59" i="1" s="1"/>
  <c r="G59" i="1" l="1"/>
  <c r="Q59" i="1"/>
  <c r="X59" i="1" s="1"/>
  <c r="R59" i="1" l="1"/>
  <c r="Y59" i="1" s="1"/>
  <c r="H59" i="1"/>
  <c r="I59" i="1" l="1"/>
  <c r="S59" i="1"/>
  <c r="Z59" i="1" s="1"/>
  <c r="T59" i="1" l="1"/>
  <c r="C60" i="1"/>
  <c r="B59" i="1"/>
  <c r="AA59" i="1" l="1"/>
  <c r="K59" i="1" s="1"/>
  <c r="N60" i="1"/>
  <c r="U60" i="1" s="1"/>
  <c r="D60" i="1"/>
  <c r="E60" i="1" l="1"/>
  <c r="O60" i="1"/>
  <c r="V60" i="1" s="1"/>
  <c r="P60" i="1" l="1"/>
  <c r="W60" i="1" s="1"/>
  <c r="F60" i="1"/>
  <c r="A60" i="1" s="1"/>
  <c r="G60" i="1" l="1"/>
  <c r="Q60" i="1"/>
  <c r="X60" i="1" s="1"/>
  <c r="R60" i="1" l="1"/>
  <c r="Y60" i="1" s="1"/>
  <c r="H60" i="1"/>
  <c r="I60" i="1" l="1"/>
  <c r="S60" i="1"/>
  <c r="Z60" i="1" s="1"/>
  <c r="T60" i="1" l="1"/>
  <c r="B60" i="1"/>
  <c r="AA60" i="1" l="1"/>
  <c r="K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 authorId="0" shapeId="0" xr:uid="{00000000-0006-0000-0000-000001000000}">
      <text>
        <r>
          <rPr>
            <sz val="10"/>
            <rFont val="Arial"/>
            <family val="2"/>
          </rPr>
          <t>Changez l'année, le mois de départ,
la zone pour les jours fériés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200-000001000000}">
      <text>
        <r>
          <rPr>
            <sz val="10"/>
            <rFont val="Arial"/>
            <family val="2"/>
          </rPr>
          <t>Seulement si Pâques et le changement d'heure tombent un même jour</t>
        </r>
      </text>
    </comment>
    <comment ref="B8" authorId="0" shapeId="0" xr:uid="{00000000-0006-0000-0200-000002000000}">
      <text>
        <r>
          <rPr>
            <sz val="10"/>
            <rFont val="Arial"/>
            <family val="2"/>
          </rPr>
          <t>Seulement si Pâques et le changement d'heure tombent un même jour</t>
        </r>
      </text>
    </comment>
    <comment ref="B9" authorId="0" shapeId="0" xr:uid="{00000000-0006-0000-0200-000003000000}">
      <text>
        <r>
          <rPr>
            <sz val="10"/>
            <rFont val="Arial"/>
            <family val="2"/>
          </rPr>
          <t xml:space="preserve">2e dimanche de mars, depuis 2007 (avant c'était le 1er dimanche d'avril)
</t>
        </r>
      </text>
    </comment>
    <comment ref="B19" authorId="0" shapeId="0" xr:uid="{00000000-0006-0000-0200-000004000000}">
      <text>
        <r>
          <rPr>
            <sz val="10"/>
            <rFont val="Arial"/>
            <family val="2"/>
          </rPr>
          <t>dernier dimanche d'octobre</t>
        </r>
      </text>
    </comment>
    <comment ref="B28" authorId="0" shapeId="0" xr:uid="{00000000-0006-0000-0200-000005000000}">
      <text>
        <r>
          <rPr>
            <sz val="10"/>
            <rFont val="Arial"/>
            <family val="2"/>
          </rPr>
          <t>Premier lundi de septembre</t>
        </r>
      </text>
    </comment>
    <comment ref="B29" authorId="0" shapeId="0" xr:uid="{00000000-0006-0000-0200-000006000000}">
      <text>
        <r>
          <rPr>
            <sz val="10"/>
            <rFont val="Arial"/>
            <family val="2"/>
          </rPr>
          <t>Dernier dimanche de mai, sauf si celui-ci est le dimanche de Pentecôte. Dans ce cas, la Fête des mères est reportée au premier dimanche de juin.</t>
        </r>
      </text>
    </comment>
    <comment ref="B31" authorId="0" shapeId="0" xr:uid="{00000000-0006-0000-0200-000007000000}">
      <text>
        <r>
          <rPr>
            <sz val="10"/>
            <rFont val="Arial"/>
            <family val="2"/>
          </rPr>
          <t>3ème dimanche de juin</t>
        </r>
      </text>
    </comment>
    <comment ref="B32" authorId="0" shapeId="0" xr:uid="{00000000-0006-0000-0200-000008000000}">
      <text>
        <r>
          <rPr>
            <sz val="10"/>
            <rFont val="Arial"/>
            <family val="2"/>
          </rPr>
          <t>1er dimanche de mars</t>
        </r>
      </text>
    </comment>
    <comment ref="B33" authorId="0" shapeId="0" xr:uid="{00000000-0006-0000-0200-000009000000}">
      <text>
        <r>
          <rPr>
            <sz val="10"/>
            <rFont val="Arial"/>
            <family val="2"/>
          </rPr>
          <t>2ème dimanche après Noël</t>
        </r>
      </text>
    </comment>
    <comment ref="B37" authorId="0" shapeId="0" xr:uid="{00000000-0006-0000-0200-00000A000000}">
      <text>
        <r>
          <rPr>
            <sz val="10"/>
            <rFont val="Arial"/>
            <family val="2"/>
          </rPr>
          <t>1er dimanche de novembre depuis 2007 (avant c'était dernier dimanche d'octobre, comme en europe)</t>
        </r>
      </text>
    </comment>
    <comment ref="B45" authorId="0" shapeId="0" xr:uid="{00000000-0006-0000-0200-00000B000000}">
      <text>
        <r>
          <rPr>
            <sz val="10"/>
            <rFont val="Arial"/>
            <family val="2"/>
          </rPr>
          <t>Journée nationale des patriotes, le lundi précédent le 25 mai</t>
        </r>
      </text>
    </comment>
    <comment ref="B46" authorId="0" shapeId="0" xr:uid="{00000000-0006-0000-0200-00000C000000}">
      <text>
        <r>
          <rPr>
            <sz val="10"/>
            <rFont val="Arial"/>
            <family val="2"/>
          </rPr>
          <t>Report du jour férié au lundi si la fête nationale tombe un dimanche</t>
        </r>
      </text>
    </comment>
    <comment ref="B48" authorId="0" shapeId="0" xr:uid="{00000000-0006-0000-0200-00000D000000}">
      <text>
        <r>
          <rPr>
            <sz val="10"/>
            <rFont val="Arial"/>
            <family val="2"/>
          </rPr>
          <t>Report du jour férié au lundi si la fête du Canada tombe un dimanche</t>
        </r>
      </text>
    </comment>
    <comment ref="B49" authorId="0" shapeId="0" xr:uid="{00000000-0006-0000-0200-00000E000000}">
      <text>
        <r>
          <rPr>
            <sz val="10"/>
            <rFont val="Arial"/>
            <family val="2"/>
          </rPr>
          <t>Deuxième lundi d'octobre</t>
        </r>
      </text>
    </comment>
    <comment ref="B53" authorId="0" shapeId="0" xr:uid="{00000000-0006-0000-0200-00000F000000}">
      <text>
        <r>
          <rPr>
            <sz val="10"/>
            <rFont val="Arial"/>
            <family val="2"/>
          </rPr>
          <t>premier jeudi d'avril</t>
        </r>
      </text>
    </comment>
    <comment ref="B55" authorId="0" shapeId="0" xr:uid="{00000000-0006-0000-0200-000010000000}">
      <text>
        <r>
          <rPr>
            <sz val="10"/>
            <rFont val="Arial"/>
            <family val="2"/>
          </rPr>
          <t>3eme dimanche de septembre</t>
        </r>
      </text>
    </comment>
    <comment ref="B56" authorId="0" shapeId="0" xr:uid="{00000000-0006-0000-0200-000011000000}">
      <text>
        <r>
          <rPr>
            <sz val="10"/>
            <rFont val="Arial"/>
            <family val="2"/>
          </rPr>
          <t>jeudi suivant le 1er dimanche de septembre</t>
        </r>
      </text>
    </comment>
  </commentList>
</comments>
</file>

<file path=xl/sharedStrings.xml><?xml version="1.0" encoding="utf-8"?>
<sst xmlns="http://schemas.openxmlformats.org/spreadsheetml/2006/main" count="1551" uniqueCount="149">
  <si>
    <t>Année :</t>
  </si>
  <si>
    <t>Mois :</t>
  </si>
  <si>
    <t>Jours fériés :</t>
  </si>
  <si>
    <t>France</t>
  </si>
  <si>
    <t>#</t>
  </si>
  <si>
    <t>L</t>
  </si>
  <si>
    <t>M</t>
  </si>
  <si>
    <t>J</t>
  </si>
  <si>
    <t>V</t>
  </si>
  <si>
    <t>S</t>
  </si>
  <si>
    <t>D</t>
  </si>
  <si>
    <t>http://trk.free.fr/calendrier</t>
  </si>
  <si>
    <t>Calendrier perpétuel avec jours fériés localisés, changements d'heure et numéros de semaines</t>
  </si>
  <si>
    <t>Comment utiliser ce calendrier :</t>
  </si>
  <si>
    <r>
      <t xml:space="preserve">- changer si nécessaire l'année, le mois de départ et la zone, puis imprimer !
- pour plus d'information sur ce qu'est un « calendrier compact », reportez vous au blog de son créateur : </t>
    </r>
    <r>
      <rPr>
        <sz val="10"/>
        <color indexed="12"/>
        <rFont val="Arial"/>
        <family val="2"/>
      </rPr>
      <t>http://davidseah.com/blog/compact-calendar/</t>
    </r>
  </si>
  <si>
    <t>Téléchargement : http://trk.free.fr/calendrier</t>
  </si>
  <si>
    <t xml:space="preserve">Date début : </t>
  </si>
  <si>
    <t xml:space="preserve">Pays : </t>
  </si>
  <si>
    <r>
      <t xml:space="preserve">Intitulé inséré dans
Le calendrier
</t>
    </r>
    <r>
      <rPr>
        <sz val="10"/>
        <rFont val="Arial"/>
        <family val="2"/>
      </rPr>
      <t>(commencez par un espace pour ne pas que le jour soit coloré en jour férié)</t>
    </r>
  </si>
  <si>
    <t>Commentaire</t>
  </si>
  <si>
    <t>Calcul date</t>
  </si>
  <si>
    <t>Jours fériés
reportés
dans le
calendrier</t>
  </si>
  <si>
    <t>aucun</t>
  </si>
  <si>
    <t>Alsace Moselle</t>
  </si>
  <si>
    <t>Réunion</t>
  </si>
  <si>
    <t>Martinique</t>
  </si>
  <si>
    <t>Guadeloupe</t>
  </si>
  <si>
    <t>Guyane française</t>
  </si>
  <si>
    <t>Polynésie française</t>
  </si>
  <si>
    <t>Nouvelle-Calédonie</t>
  </si>
  <si>
    <t>Mayotte</t>
  </si>
  <si>
    <t>Belgique</t>
  </si>
  <si>
    <t>Luxembourg</t>
  </si>
  <si>
    <t>Québec</t>
  </si>
  <si>
    <t>Suisse</t>
  </si>
  <si>
    <t>Suisse AG</t>
  </si>
  <si>
    <t>Suisse AI</t>
  </si>
  <si>
    <t>Suisse AR</t>
  </si>
  <si>
    <t>Suisse BE</t>
  </si>
  <si>
    <t>Suisse BL</t>
  </si>
  <si>
    <t>Suisse BS</t>
  </si>
  <si>
    <t>Suisse FR</t>
  </si>
  <si>
    <t>Suisse GE</t>
  </si>
  <si>
    <t>Suisse GL</t>
  </si>
  <si>
    <t>Suisse GR</t>
  </si>
  <si>
    <t>Suisse JU</t>
  </si>
  <si>
    <t>Suisse LU</t>
  </si>
  <si>
    <t>Suisse NE</t>
  </si>
  <si>
    <t>Suisse NW</t>
  </si>
  <si>
    <t>Suisse OW</t>
  </si>
  <si>
    <t>Suisse SG</t>
  </si>
  <si>
    <t>Suisse SH</t>
  </si>
  <si>
    <t>Suisse SO</t>
  </si>
  <si>
    <t>Suisse SZ</t>
  </si>
  <si>
    <t>Suisse TG</t>
  </si>
  <si>
    <t>Suisse TI</t>
  </si>
  <si>
    <t>Suisse UR</t>
  </si>
  <si>
    <t>Suisse VD</t>
  </si>
  <si>
    <t>Suisse VS</t>
  </si>
  <si>
    <t>Suisse ZG</t>
  </si>
  <si>
    <t>Suisse ZH</t>
  </si>
  <si>
    <t>Jour de l'an</t>
  </si>
  <si>
    <t>x</t>
  </si>
  <si>
    <t>Vendredi Saint</t>
  </si>
  <si>
    <t>Pâques +1h</t>
  </si>
  <si>
    <t xml:space="preserve"> heure d'été +1h</t>
  </si>
  <si>
    <t>US-Canada</t>
  </si>
  <si>
    <t>Pâques</t>
  </si>
  <si>
    <t> </t>
  </si>
  <si>
    <t>Lundi de Pâques</t>
  </si>
  <si>
    <t>Ascension</t>
  </si>
  <si>
    <t>Pentecôte</t>
  </si>
  <si>
    <t>Lundi de Pentecôte</t>
  </si>
  <si>
    <t>Fête du Travail</t>
  </si>
  <si>
    <t>Victoire 1945</t>
  </si>
  <si>
    <t>Fête nationale</t>
  </si>
  <si>
    <t>Assomption</t>
  </si>
  <si>
    <t xml:space="preserve"> heure d'hiver -1h</t>
  </si>
  <si>
    <t>Toussaint</t>
  </si>
  <si>
    <t>Armistice 1918</t>
  </si>
  <si>
    <t>Noël</t>
  </si>
  <si>
    <t>Saint Étienne</t>
  </si>
  <si>
    <t>Abolition esclavage</t>
  </si>
  <si>
    <t>Épiphanie</t>
  </si>
  <si>
    <t>2e dim après Noël</t>
  </si>
  <si>
    <t>date fixe 6/1</t>
  </si>
  <si>
    <t>Fête-Dieu</t>
  </si>
  <si>
    <t>Immaculée Conception</t>
  </si>
  <si>
    <t xml:space="preserve"> Mardi gras</t>
  </si>
  <si>
    <t xml:space="preserve"> Cendres</t>
  </si>
  <si>
    <t>mercredi des cendres</t>
  </si>
  <si>
    <t xml:space="preserve"> Mi-Carême</t>
  </si>
  <si>
    <t>Guyane</t>
  </si>
  <si>
    <t>Jour des Défunts</t>
  </si>
  <si>
    <t>Patriotes</t>
  </si>
  <si>
    <t>Fête du Canada</t>
  </si>
  <si>
    <t>Action de grâces</t>
  </si>
  <si>
    <t>Saint Berchtold</t>
  </si>
  <si>
    <t>Instauration de la République</t>
  </si>
  <si>
    <t>Saint Joseph</t>
  </si>
  <si>
    <t xml:space="preserve">Fahrtsfest </t>
  </si>
  <si>
    <t>Jeûne fédéral</t>
  </si>
  <si>
    <t>Jeûne genevois</t>
  </si>
  <si>
    <t xml:space="preserve"> </t>
  </si>
  <si>
    <t>lundi du Jeûne fédéral</t>
  </si>
  <si>
    <t>St Nicolas de Flüe</t>
  </si>
  <si>
    <t>Restauration de la République</t>
  </si>
  <si>
    <t>Arrivée Évangile</t>
  </si>
  <si>
    <t>Polynésie</t>
  </si>
  <si>
    <t>Fête Autonomie</t>
  </si>
  <si>
    <t>Fête citoyenneté</t>
  </si>
  <si>
    <t>Appendix</t>
  </si>
  <si>
    <t>Public Documentation License Notice</t>
  </si>
  <si>
    <r>
      <t xml:space="preserve">The contents of this Documentation are subject to the Public Documentation License Version 1.0 (the "License"); you may only use this Documentation if you comply with the terms of this License. A copy of the License is available at </t>
    </r>
    <r>
      <rPr>
        <sz val="10"/>
        <color indexed="12"/>
        <rFont val="Arial"/>
        <family val="2"/>
      </rPr>
      <t>http://www.openoffice.org/licenses/PDL.html</t>
    </r>
  </si>
  <si>
    <t>The Original Documentation is Calendrier perpétuel annuel. The Initial Writer of the Original Documentation is Thomas Rohmer-Kretz. Copyright (C) 2005. All Rights Reserved. (Initial Writer contact: thomas.rohmer@gmail.com).</t>
  </si>
  <si>
    <t>Contributor(s): ______________________________________.</t>
  </si>
  <si>
    <t>Portions created by ______ are Copyright (C)_________[Insert year(s)]. All Rights Reserved. (Contributor contact(s):________________[Insert hyperlink/alias]).</t>
  </si>
  <si>
    <t>NOTE: The text of this Appendix may differ slightly from the text of the notices in the files of the Original Documentation. You should use the text of this Appendix rather than the text found in the Original Documentation for Your Modifications.</t>
  </si>
  <si>
    <t>version</t>
  </si>
  <si>
    <t>date</t>
  </si>
  <si>
    <t>commentaire</t>
  </si>
  <si>
    <t>1.0</t>
  </si>
  <si>
    <t>première version</t>
  </si>
  <si>
    <t>Dimanche de Pâques :</t>
  </si>
  <si>
    <t>aide en ligne : http://trk.free.fr/calendrier/contact.html</t>
  </si>
  <si>
    <r>
      <t xml:space="preserve">Questions, commentaires, suggestions : </t>
    </r>
    <r>
      <rPr>
        <b/>
        <sz val="10"/>
        <color indexed="12"/>
        <rFont val="Arial"/>
        <family val="2"/>
      </rPr>
      <t>contact.calendrier@rohmer.fr</t>
    </r>
  </si>
  <si>
    <t>1.1</t>
  </si>
  <si>
    <t>Correction d'un bug dans les jours fériés (concomitance du dimanche de Pentecôte et de la Fête des mères). Ajout de Saint-Pierre-et-Miquelon.</t>
  </si>
  <si>
    <t>Saint-Pierre-et-Miquelon</t>
  </si>
  <si>
    <t>Libération de Saint-Pierre-et-Miquelon</t>
  </si>
  <si>
    <t>g</t>
  </si>
  <si>
    <t>c</t>
  </si>
  <si>
    <t>C₄</t>
  </si>
  <si>
    <t>e</t>
  </si>
  <si>
    <t>h</t>
  </si>
  <si>
    <t>k</t>
  </si>
  <si>
    <t>p</t>
  </si>
  <si>
    <t>q</t>
  </si>
  <si>
    <t>i</t>
  </si>
  <si>
    <t>b</t>
  </si>
  <si>
    <t>j1</t>
  </si>
  <si>
    <t>j2</t>
  </si>
  <si>
    <t>r</t>
  </si>
  <si>
    <t>1.2</t>
  </si>
  <si>
    <t xml:space="preserve"> Fête des mères</t>
  </si>
  <si>
    <t xml:space="preserve"> Fête des pères</t>
  </si>
  <si>
    <t xml:space="preserve"> Fête des grand-mères</t>
  </si>
  <si>
    <t>Calcul du dimanche de Pâques par formules (merci Laurent Sulej)</t>
  </si>
  <si>
    <t>Suppression de la liste déroulante pré-remplie pour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</si>
</sst>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
    <numFmt numFmtId="165" formatCode="d"/>
    <numFmt numFmtId="166" formatCode="dd/mm/yy"/>
    <numFmt numFmtId="167" formatCode="d\ mmm\ yyyy"/>
  </numFmts>
  <fonts count="15" x14ac:knownFonts="1">
    <font>
      <sz val="10"/>
      <name val="Arial"/>
      <family val="2"/>
    </font>
    <font>
      <b/>
      <sz val="12"/>
      <name val="Arial"/>
      <family val="2"/>
    </font>
    <font>
      <b/>
      <sz val="10"/>
      <name val="Arial"/>
      <family val="2"/>
    </font>
    <font>
      <b/>
      <sz val="12"/>
      <color indexed="9"/>
      <name val="Arial"/>
      <family val="2"/>
    </font>
    <font>
      <b/>
      <sz val="14"/>
      <color indexed="54"/>
      <name val="Arial"/>
      <family val="2"/>
    </font>
    <font>
      <b/>
      <sz val="10"/>
      <color indexed="55"/>
      <name val="Arial"/>
      <family val="2"/>
    </font>
    <font>
      <b/>
      <sz val="9"/>
      <color indexed="54"/>
      <name val="Arial"/>
      <family val="2"/>
    </font>
    <font>
      <i/>
      <sz val="9"/>
      <color indexed="54"/>
      <name val="Arial Narrow"/>
      <family val="2"/>
    </font>
    <font>
      <i/>
      <sz val="8"/>
      <name val="Arial"/>
      <family val="2"/>
    </font>
    <font>
      <sz val="7"/>
      <name val="Arial"/>
      <family val="2"/>
    </font>
    <font>
      <sz val="10"/>
      <color indexed="12"/>
      <name val="Arial"/>
      <family val="2"/>
    </font>
    <font>
      <sz val="10"/>
      <name val="Arial"/>
      <family val="2"/>
    </font>
    <font>
      <u/>
      <sz val="10"/>
      <color theme="10"/>
      <name val="Arial"/>
      <family val="2"/>
    </font>
    <font>
      <b/>
      <sz val="10"/>
      <color indexed="12"/>
      <name val="Arial"/>
      <family val="2"/>
    </font>
    <font>
      <b/>
      <u/>
      <sz val="10"/>
      <color theme="10"/>
      <name val="Arial"/>
      <family val="2"/>
    </font>
  </fonts>
  <fills count="6">
    <fill>
      <patternFill patternType="none"/>
    </fill>
    <fill>
      <patternFill patternType="gray125"/>
    </fill>
    <fill>
      <patternFill patternType="solid">
        <fgColor indexed="42"/>
        <bgColor indexed="27"/>
      </patternFill>
    </fill>
    <fill>
      <patternFill patternType="solid">
        <fgColor indexed="31"/>
        <bgColor indexed="22"/>
      </patternFill>
    </fill>
    <fill>
      <patternFill patternType="solid">
        <fgColor indexed="54"/>
        <bgColor indexed="23"/>
      </patternFill>
    </fill>
    <fill>
      <patternFill patternType="solid">
        <fgColor indexed="44"/>
        <bgColor indexed="22"/>
      </patternFill>
    </fill>
  </fills>
  <borders count="3">
    <border>
      <left/>
      <right/>
      <top/>
      <bottom/>
      <diagonal/>
    </border>
    <border>
      <left style="thin">
        <color indexed="9"/>
      </left>
      <right style="thin">
        <color indexed="9"/>
      </right>
      <top style="thin">
        <color indexed="9"/>
      </top>
      <bottom style="thin">
        <color indexed="9"/>
      </bottom>
      <diagonal/>
    </border>
    <border>
      <left/>
      <right/>
      <top style="hair">
        <color indexed="22"/>
      </top>
      <bottom style="hair">
        <color indexed="22"/>
      </bottom>
      <diagonal/>
    </border>
  </borders>
  <cellStyleXfs count="3">
    <xf numFmtId="0" fontId="0" fillId="0" borderId="0"/>
    <xf numFmtId="0" fontId="11" fillId="2" borderId="0" applyNumberFormat="0" applyFont="0" applyBorder="0" applyAlignment="0" applyProtection="0"/>
    <xf numFmtId="0" fontId="12" fillId="0" borderId="0" applyNumberFormat="0" applyFill="0" applyBorder="0" applyAlignment="0" applyProtection="0"/>
  </cellStyleXfs>
  <cellXfs count="49">
    <xf numFmtId="0" fontId="0" fillId="0" borderId="0" xfId="0"/>
    <xf numFmtId="0" fontId="0" fillId="0" borderId="0" xfId="0" applyAlignment="1">
      <alignment horizontal="center"/>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vertical="center"/>
    </xf>
    <xf numFmtId="0" fontId="1" fillId="3" borderId="0" xfId="0" applyFont="1" applyFill="1"/>
    <xf numFmtId="0" fontId="2" fillId="0" borderId="0" xfId="0" applyFont="1" applyAlignment="1">
      <alignment horizontal="left"/>
    </xf>
    <xf numFmtId="0" fontId="3" fillId="4" borderId="1" xfId="0" applyFont="1" applyFill="1" applyBorder="1" applyAlignment="1">
      <alignment horizontal="center"/>
    </xf>
    <xf numFmtId="164" fontId="3" fillId="4" borderId="1" xfId="0" applyNumberFormat="1" applyFont="1" applyFill="1" applyBorder="1" applyAlignment="1">
      <alignment horizontal="center"/>
    </xf>
    <xf numFmtId="0" fontId="3" fillId="5" borderId="1" xfId="0" applyFont="1" applyFill="1" applyBorder="1" applyAlignment="1">
      <alignment horizontal="center"/>
    </xf>
    <xf numFmtId="0" fontId="4" fillId="0" borderId="0" xfId="0" applyFont="1"/>
    <xf numFmtId="0" fontId="4" fillId="0" borderId="0" xfId="0" applyFont="1" applyAlignment="1">
      <alignment horizontal="center"/>
    </xf>
    <xf numFmtId="0" fontId="5" fillId="0" borderId="1" xfId="0" applyFont="1" applyBorder="1" applyAlignment="1">
      <alignment horizontal="center"/>
    </xf>
    <xf numFmtId="0" fontId="6" fillId="0" borderId="1" xfId="0" applyFont="1" applyBorder="1"/>
    <xf numFmtId="165" fontId="0" fillId="0" borderId="1" xfId="0" applyNumberFormat="1" applyBorder="1" applyAlignment="1">
      <alignment horizontal="center"/>
    </xf>
    <xf numFmtId="165" fontId="5" fillId="0" borderId="1" xfId="0" applyNumberFormat="1" applyFont="1" applyBorder="1" applyAlignment="1">
      <alignment horizontal="center"/>
    </xf>
    <xf numFmtId="0" fontId="0" fillId="0" borderId="2" xfId="0" applyBorder="1"/>
    <xf numFmtId="0" fontId="7" fillId="0" borderId="2" xfId="0" applyFont="1" applyBorder="1" applyAlignment="1">
      <alignment horizontal="right"/>
    </xf>
    <xf numFmtId="0" fontId="8" fillId="0" borderId="0" xfId="0" applyFont="1"/>
    <xf numFmtId="0" fontId="9" fillId="0" borderId="0" xfId="0" applyFont="1" applyAlignment="1">
      <alignment horizontal="center"/>
    </xf>
    <xf numFmtId="0" fontId="9" fillId="0" borderId="0" xfId="0" applyFont="1" applyAlignment="1">
      <alignment horizontal="right"/>
    </xf>
    <xf numFmtId="0" fontId="2" fillId="0" borderId="0" xfId="0" applyFont="1" applyAlignment="1">
      <alignment wrapText="1"/>
    </xf>
    <xf numFmtId="0" fontId="0" fillId="0" borderId="0" xfId="0" applyFont="1" applyAlignment="1">
      <alignment wrapText="1"/>
    </xf>
    <xf numFmtId="0" fontId="2" fillId="0" borderId="0" xfId="0" applyFont="1"/>
    <xf numFmtId="166" fontId="0" fillId="0" borderId="0" xfId="0" applyNumberFormat="1"/>
    <xf numFmtId="0" fontId="0" fillId="3" borderId="0" xfId="0" applyFont="1" applyFill="1" applyAlignment="1">
      <alignment horizontal="right"/>
    </xf>
    <xf numFmtId="166" fontId="0" fillId="3" borderId="0" xfId="0" applyNumberFormat="1" applyFont="1" applyFill="1" applyAlignment="1">
      <alignment horizontal="right"/>
    </xf>
    <xf numFmtId="0" fontId="0" fillId="3" borderId="0" xfId="0" applyNumberFormat="1" applyFill="1"/>
    <xf numFmtId="0" fontId="2" fillId="3" borderId="0" xfId="0" applyFont="1" applyFill="1" applyAlignment="1">
      <alignment wrapText="1"/>
    </xf>
    <xf numFmtId="0" fontId="2" fillId="3" borderId="0" xfId="0" applyFont="1" applyFill="1"/>
    <xf numFmtId="166" fontId="2" fillId="3" borderId="0" xfId="0" applyNumberFormat="1" applyFont="1" applyFill="1"/>
    <xf numFmtId="166" fontId="2" fillId="3" borderId="0" xfId="0" applyNumberFormat="1" applyFont="1" applyFill="1" applyAlignment="1">
      <alignment wrapText="1"/>
    </xf>
    <xf numFmtId="0" fontId="0" fillId="0" borderId="0" xfId="0" applyFont="1" applyAlignment="1">
      <alignment horizontal="center" textRotation="90"/>
    </xf>
    <xf numFmtId="0" fontId="0" fillId="0" borderId="0" xfId="0" applyFont="1"/>
    <xf numFmtId="0" fontId="0" fillId="0" borderId="0" xfId="0" applyAlignment="1">
      <alignment wrapText="1"/>
    </xf>
    <xf numFmtId="49" fontId="0" fillId="0" borderId="0" xfId="0" applyNumberFormat="1" applyAlignment="1">
      <alignment horizontal="center" vertical="top"/>
    </xf>
    <xf numFmtId="49" fontId="2" fillId="0" borderId="0" xfId="0" applyNumberFormat="1" applyFont="1" applyAlignment="1">
      <alignment horizontal="center" vertical="top"/>
    </xf>
    <xf numFmtId="49" fontId="0" fillId="0" borderId="0" xfId="0" applyNumberFormat="1" applyFont="1" applyAlignment="1">
      <alignment horizontal="center" vertical="top" wrapText="1"/>
    </xf>
    <xf numFmtId="167" fontId="0" fillId="0" borderId="0" xfId="0" applyNumberFormat="1" applyAlignment="1">
      <alignment horizontal="center" vertical="top" wrapText="1"/>
    </xf>
    <xf numFmtId="0" fontId="0" fillId="0" borderId="0" xfId="0" applyFont="1" applyAlignment="1">
      <alignment vertical="top" wrapText="1"/>
    </xf>
    <xf numFmtId="0" fontId="0" fillId="3" borderId="0" xfId="0" applyNumberFormat="1" applyFill="1" applyAlignment="1">
      <alignment horizontal="left"/>
    </xf>
    <xf numFmtId="14" fontId="0" fillId="0" borderId="0" xfId="0" applyNumberFormat="1"/>
    <xf numFmtId="0" fontId="14" fillId="0" borderId="0" xfId="2" applyFont="1" applyAlignment="1">
      <alignment wrapText="1"/>
    </xf>
    <xf numFmtId="0" fontId="14" fillId="0" borderId="0" xfId="2" applyFont="1"/>
    <xf numFmtId="0" fontId="2" fillId="0" borderId="0" xfId="0" applyFont="1" applyAlignment="1">
      <alignment vertical="top" wrapText="1"/>
    </xf>
    <xf numFmtId="0" fontId="0" fillId="0" borderId="0" xfId="0" applyAlignment="1">
      <alignment vertical="top" wrapText="1"/>
    </xf>
    <xf numFmtId="167" fontId="2" fillId="0" borderId="0" xfId="0" applyNumberFormat="1" applyFont="1" applyAlignment="1">
      <alignment horizontal="center" vertical="top"/>
    </xf>
    <xf numFmtId="167" fontId="0" fillId="0" borderId="0" xfId="0" applyNumberFormat="1" applyAlignment="1">
      <alignment horizontal="center" vertical="top"/>
    </xf>
    <xf numFmtId="0" fontId="0" fillId="0" borderId="0" xfId="0" applyNumberFormat="1"/>
  </cellXfs>
  <cellStyles count="3">
    <cellStyle name="coloré" xfId="1" xr:uid="{00000000-0005-0000-0000-000000000000}"/>
    <cellStyle name="Lien hypertexte" xfId="2" builtinId="8"/>
    <cellStyle name="Normal" xfId="0" builtinId="0"/>
  </cellStyles>
  <dxfs count="1">
    <dxf>
      <fill>
        <patternFill patternType="lightUp">
          <fgColor theme="0" tint="-0.24994659260841701"/>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4C6"/>
      <rgbColor rgb="00FFFF99"/>
      <rgbColor rgb="00B3B3B3"/>
      <rgbColor rgb="00FF99CC"/>
      <rgbColor rgb="00CC99FF"/>
      <rgbColor rgb="00FFCC99"/>
      <rgbColor rgb="003366FF"/>
      <rgbColor rgb="0033CCCC"/>
      <rgbColor rgb="0099CC00"/>
      <rgbColor rgb="00FFCC00"/>
      <rgbColor rgb="00FF9900"/>
      <rgbColor rgb="00FF6600"/>
      <rgbColor rgb="00666666"/>
      <rgbColor rgb="0099999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trk.free.fr/calendrier" TargetMode="External"/><Relationship Id="rId2" Type="http://schemas.openxmlformats.org/officeDocument/2006/relationships/hyperlink" Target="mailto:contact.calendrier@rohmer.fr" TargetMode="External"/><Relationship Id="rId1" Type="http://schemas.openxmlformats.org/officeDocument/2006/relationships/hyperlink" Target="http://davidseah.com/blog/compact-calendar/" TargetMode="External"/><Relationship Id="rId5" Type="http://schemas.openxmlformats.org/officeDocument/2006/relationships/printerSettings" Target="../printerSettings/printerSettings2.bin"/><Relationship Id="rId4" Type="http://schemas.openxmlformats.org/officeDocument/2006/relationships/hyperlink" Target="http://trk.free.fr/calendrier/contact.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www.openoffice.org/licenses/PDL.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1"/>
  <sheetViews>
    <sheetView tabSelected="1" workbookViewId="0">
      <selection activeCell="K1" sqref="K1"/>
    </sheetView>
  </sheetViews>
  <sheetFormatPr baseColWidth="10" defaultColWidth="11.5703125" defaultRowHeight="12.75" x14ac:dyDescent="0.2"/>
  <cols>
    <col min="1" max="1" width="4.5703125" style="1" customWidth="1"/>
    <col min="3" max="9" width="4.28515625" style="1" customWidth="1"/>
    <col min="10" max="10" width="6.140625" customWidth="1"/>
    <col min="11" max="11" width="44" customWidth="1"/>
    <col min="13" max="13" width="12.5703125" customWidth="1"/>
    <col min="14" max="27" width="12.5703125" hidden="1" customWidth="1"/>
    <col min="28" max="28" width="12.5703125" customWidth="1"/>
  </cols>
  <sheetData>
    <row r="1" spans="1:27" s="5" customFormat="1" ht="15.75" x14ac:dyDescent="0.25">
      <c r="A1" s="2"/>
      <c r="B1" s="3"/>
      <c r="C1" s="3"/>
      <c r="D1" s="2"/>
      <c r="E1" s="2"/>
      <c r="F1" s="2"/>
      <c r="G1" s="2"/>
      <c r="H1" s="2"/>
      <c r="I1" s="2"/>
      <c r="J1" s="4" t="s">
        <v>0</v>
      </c>
      <c r="K1" s="3">
        <v>2022</v>
      </c>
    </row>
    <row r="2" spans="1:27" s="5" customFormat="1" ht="15.75" x14ac:dyDescent="0.25">
      <c r="A2" s="2"/>
      <c r="B2" s="3"/>
      <c r="C2" s="3"/>
      <c r="D2" s="2"/>
      <c r="E2" s="2"/>
      <c r="F2" s="2"/>
      <c r="G2" s="2"/>
      <c r="H2" s="2"/>
      <c r="I2" s="2"/>
      <c r="J2" s="4" t="s">
        <v>1</v>
      </c>
      <c r="K2" s="3">
        <v>1</v>
      </c>
    </row>
    <row r="3" spans="1:27" s="5" customFormat="1" ht="15.75" x14ac:dyDescent="0.25">
      <c r="A3" s="2"/>
      <c r="B3" s="3"/>
      <c r="C3" s="2"/>
      <c r="D3" s="2"/>
      <c r="E3" s="2"/>
      <c r="F3" s="2"/>
      <c r="G3" s="2"/>
      <c r="H3" s="2"/>
      <c r="I3" s="2"/>
      <c r="J3" s="4" t="s">
        <v>2</v>
      </c>
      <c r="K3" s="3" t="s">
        <v>3</v>
      </c>
    </row>
    <row r="4" spans="1:27" s="5" customFormat="1" ht="15.75" x14ac:dyDescent="0.25">
      <c r="A4" s="2"/>
      <c r="B4" s="3"/>
      <c r="C4" s="2"/>
      <c r="D4" s="2"/>
      <c r="E4" s="2"/>
      <c r="F4" s="2"/>
      <c r="G4" s="2"/>
      <c r="H4" s="2"/>
      <c r="I4" s="2"/>
    </row>
    <row r="5" spans="1:27" ht="7.5" customHeight="1" x14ac:dyDescent="0.2">
      <c r="B5" s="6"/>
    </row>
    <row r="6" spans="1:27" ht="18" x14ac:dyDescent="0.25">
      <c r="A6" s="7" t="s">
        <v>4</v>
      </c>
      <c r="B6" s="8">
        <f>DATE(K1,K2,1)</f>
        <v>44562</v>
      </c>
      <c r="C6" s="7" t="s">
        <v>5</v>
      </c>
      <c r="D6" s="7" t="s">
        <v>6</v>
      </c>
      <c r="E6" s="7" t="s">
        <v>6</v>
      </c>
      <c r="F6" s="7" t="s">
        <v>7</v>
      </c>
      <c r="G6" s="7" t="s">
        <v>8</v>
      </c>
      <c r="H6" s="9" t="s">
        <v>9</v>
      </c>
      <c r="I6" s="9" t="s">
        <v>10</v>
      </c>
      <c r="J6" s="10"/>
      <c r="K6" s="11"/>
      <c r="L6" s="41"/>
      <c r="M6" s="41"/>
    </row>
    <row r="7" spans="1:27" ht="13.7" customHeight="1" x14ac:dyDescent="0.25">
      <c r="A7" s="12">
        <f>INT((F7-DATE(YEAR(F7),1,1))/7+1)</f>
        <v>52</v>
      </c>
      <c r="B7" s="13" t="str">
        <f>UPPER(TEXT(I7,"MMMM"))</f>
        <v>JANVIER</v>
      </c>
      <c r="C7" s="14">
        <f>B6+1-WEEKDAY(B6-1)</f>
        <v>44557</v>
      </c>
      <c r="D7" s="14">
        <f t="shared" ref="D7:D60" si="0">C7+1</f>
        <v>44558</v>
      </c>
      <c r="E7" s="14">
        <f t="shared" ref="E7:E60" si="1">D7+1</f>
        <v>44559</v>
      </c>
      <c r="F7" s="14">
        <f t="shared" ref="F7:F60" si="2">E7+1</f>
        <v>44560</v>
      </c>
      <c r="G7" s="14">
        <f t="shared" ref="G7:G60" si="3">F7+1</f>
        <v>44561</v>
      </c>
      <c r="H7" s="15">
        <f t="shared" ref="H7:H60" si="4">G7+1</f>
        <v>44562</v>
      </c>
      <c r="I7" s="15">
        <f t="shared" ref="I7:I60" si="5">H7+1</f>
        <v>44563</v>
      </c>
      <c r="J7" s="16"/>
      <c r="K7" s="17" t="str">
        <f t="shared" ref="K7:K60" si="6">CONCATENATE(U7,V7,W7,X7,Y7,Z7,AA7)</f>
        <v xml:space="preserve">  Jour de l'an (sam 1/1)</v>
      </c>
      <c r="N7" s="18" t="str">
        <f>IF(C7="","",IF(ISERROR(MATCH(C7,'Jours fériés'!$D$4:$D$203,0)),"",INDEX('Jours fériés'!$A$4:$A$203,MATCH(C7,'Jours fériés'!$D$4:$D$203,0),1)))</f>
        <v/>
      </c>
      <c r="O7" s="18" t="str">
        <f>IF(D7="","",IF(ISERROR(MATCH(D7,'Jours fériés'!$D$4:$D$203,0)),"",INDEX('Jours fériés'!$A$4:$A$203,MATCH(D7,'Jours fériés'!$D$4:$D$203,0),1)))</f>
        <v/>
      </c>
      <c r="P7" s="18" t="str">
        <f>IF(E7="","",IF(ISERROR(MATCH(E7,'Jours fériés'!$D$4:$D$203,0)),"",INDEX('Jours fériés'!$A$4:$A$203,MATCH(E7,'Jours fériés'!$D$4:$D$203,0),1)))</f>
        <v/>
      </c>
      <c r="Q7" s="18" t="str">
        <f>IF(F7="","",IF(ISERROR(MATCH(F7,'Jours fériés'!$D$4:$D$203,0)),"",INDEX('Jours fériés'!$A$4:$A$203,MATCH(F7,'Jours fériés'!$D$4:$D$203,0),1)))</f>
        <v/>
      </c>
      <c r="R7" s="18" t="str">
        <f>IF(G7="","",IF(ISERROR(MATCH(G7,'Jours fériés'!$D$4:$D$203,0)),"",INDEX('Jours fériés'!$A$4:$A$203,MATCH(G7,'Jours fériés'!$D$4:$D$203,0),1)))</f>
        <v/>
      </c>
      <c r="S7" s="18" t="str">
        <f>IF(H7="","",IF(ISERROR(MATCH(H7,'Jours fériés'!$D$4:$D$203,0)),"",INDEX('Jours fériés'!$A$4:$A$203,MATCH(H7,'Jours fériés'!$D$4:$D$203,0),1)))</f>
        <v>Jour de l'an</v>
      </c>
      <c r="T7" s="18" t="str">
        <f>IF(I7="","",IF(ISERROR(MATCH(I7,'Jours fériés'!$D$4:$D$203,0)),"",INDEX('Jours fériés'!$A$4:$A$203,MATCH(I7,'Jours fériés'!$D$4:$D$203,0),1)))</f>
        <v/>
      </c>
      <c r="U7" t="str">
        <f>IF(OR(N7="",N7=" "),"",CONCATENATE("  ",N7," ",TEXT(C7,"(JJJ J/M)")))</f>
        <v/>
      </c>
      <c r="V7" t="str">
        <f t="shared" ref="V7:V60" si="7">IF(OR(O7="",O7=" "),"",CONCATENATE("  ",O7," ",TEXT(D7,"(JJJ J/M)")))</f>
        <v/>
      </c>
      <c r="W7" t="str">
        <f t="shared" ref="W7:W60" si="8">IF(OR(P7="",P7=" "),"",CONCATENATE("  ",P7," ",TEXT(E7,"(JJJ J/M)")))</f>
        <v/>
      </c>
      <c r="X7" t="str">
        <f t="shared" ref="X7:X60" si="9">IF(OR(Q7="",Q7=" "),"",CONCATENATE("  ",Q7," ",TEXT(F7,"(JJJ J/M)")))</f>
        <v/>
      </c>
      <c r="Y7" t="str">
        <f t="shared" ref="Y7:Y60" si="10">IF(OR(R7="",R7=" "),"",CONCATENATE("  ",R7," ",TEXT(G7,"(JJJ J/M)")))</f>
        <v/>
      </c>
      <c r="Z7" t="str">
        <f t="shared" ref="Z7:Z60" si="11">IF(OR(S7="",S7=" "),"",CONCATENATE("  ",S7," ",TEXT(H7,"(JJJ J/M)")))</f>
        <v xml:space="preserve">  Jour de l'an (sam 1/1)</v>
      </c>
      <c r="AA7" t="str">
        <f t="shared" ref="AA7:AA60" si="12">IF(OR(T7="",T7=" "),"",CONCATENATE("  ",T7," ",TEXT(I7,"(JJJ J/M)")))</f>
        <v/>
      </c>
    </row>
    <row r="8" spans="1:27" ht="13.7" customHeight="1" x14ac:dyDescent="0.25">
      <c r="A8" s="12">
        <f t="shared" ref="A8:A60" si="13">INT((F8-DATE(YEAR(F8),1,1))/7+1)</f>
        <v>1</v>
      </c>
      <c r="B8" s="13" t="str">
        <f t="shared" ref="B8:B60" si="14">IF(MONTH(I8)&lt;&gt;MONTH(I7),UPPER(TEXT(I8,"MMMM")),"")</f>
        <v/>
      </c>
      <c r="C8" s="14">
        <f t="shared" ref="C8:C60" si="15">I7+1</f>
        <v>44564</v>
      </c>
      <c r="D8" s="14">
        <f t="shared" si="0"/>
        <v>44565</v>
      </c>
      <c r="E8" s="14">
        <f t="shared" si="1"/>
        <v>44566</v>
      </c>
      <c r="F8" s="14">
        <f t="shared" si="2"/>
        <v>44567</v>
      </c>
      <c r="G8" s="14">
        <f t="shared" si="3"/>
        <v>44568</v>
      </c>
      <c r="H8" s="15">
        <f t="shared" si="4"/>
        <v>44569</v>
      </c>
      <c r="I8" s="15">
        <f t="shared" si="5"/>
        <v>44570</v>
      </c>
      <c r="J8" s="16"/>
      <c r="K8" s="17" t="str">
        <f t="shared" si="6"/>
        <v/>
      </c>
      <c r="N8" s="18" t="str">
        <f>IF(C8="","",IF(ISERROR(MATCH(C8,'Jours fériés'!$D$4:$D$203,0)),"",INDEX('Jours fériés'!$A$4:$A$203,MATCH(C8,'Jours fériés'!$D$4:$D$203,0),1)))</f>
        <v/>
      </c>
      <c r="O8" s="18" t="str">
        <f>IF(D8="","",IF(ISERROR(MATCH(D8,'Jours fériés'!$D$4:$D$203,0)),"",INDEX('Jours fériés'!$A$4:$A$203,MATCH(D8,'Jours fériés'!$D$4:$D$203,0),1)))</f>
        <v/>
      </c>
      <c r="P8" s="18" t="str">
        <f>IF(E8="","",IF(ISERROR(MATCH(E8,'Jours fériés'!$D$4:$D$203,0)),"",INDEX('Jours fériés'!$A$4:$A$203,MATCH(E8,'Jours fériés'!$D$4:$D$203,0),1)))</f>
        <v/>
      </c>
      <c r="Q8" s="18" t="str">
        <f>IF(F8="","",IF(ISERROR(MATCH(F8,'Jours fériés'!$D$4:$D$203,0)),"",INDEX('Jours fériés'!$A$4:$A$203,MATCH(F8,'Jours fériés'!$D$4:$D$203,0),1)))</f>
        <v/>
      </c>
      <c r="R8" s="18" t="str">
        <f>IF(G8="","",IF(ISERROR(MATCH(G8,'Jours fériés'!$D$4:$D$203,0)),"",INDEX('Jours fériés'!$A$4:$A$203,MATCH(G8,'Jours fériés'!$D$4:$D$203,0),1)))</f>
        <v/>
      </c>
      <c r="S8" s="18" t="str">
        <f>IF(H8="","",IF(ISERROR(MATCH(H8,'Jours fériés'!$D$4:$D$203,0)),"",INDEX('Jours fériés'!$A$4:$A$203,MATCH(H8,'Jours fériés'!$D$4:$D$203,0),1)))</f>
        <v/>
      </c>
      <c r="T8" s="18" t="str">
        <f>IF(I8="","",IF(ISERROR(MATCH(I8,'Jours fériés'!$D$4:$D$203,0)),"",INDEX('Jours fériés'!$A$4:$A$203,MATCH(I8,'Jours fériés'!$D$4:$D$203,0),1)))</f>
        <v/>
      </c>
      <c r="U8" t="str">
        <f t="shared" ref="U8:U60" si="16">IF(OR(N8="",N8=" "),"",CONCATENATE("  ",N8," ",TEXT(C8,"(JJJ J/M)")))</f>
        <v/>
      </c>
      <c r="V8" t="str">
        <f t="shared" si="7"/>
        <v/>
      </c>
      <c r="W8" t="str">
        <f t="shared" si="8"/>
        <v/>
      </c>
      <c r="X8" t="str">
        <f t="shared" si="9"/>
        <v/>
      </c>
      <c r="Y8" t="str">
        <f t="shared" si="10"/>
        <v/>
      </c>
      <c r="Z8" t="str">
        <f t="shared" si="11"/>
        <v/>
      </c>
      <c r="AA8" t="str">
        <f t="shared" si="12"/>
        <v/>
      </c>
    </row>
    <row r="9" spans="1:27" ht="13.7" customHeight="1" x14ac:dyDescent="0.25">
      <c r="A9" s="12">
        <f t="shared" si="13"/>
        <v>2</v>
      </c>
      <c r="B9" s="13" t="str">
        <f t="shared" si="14"/>
        <v/>
      </c>
      <c r="C9" s="14">
        <f t="shared" si="15"/>
        <v>44571</v>
      </c>
      <c r="D9" s="14">
        <f t="shared" si="0"/>
        <v>44572</v>
      </c>
      <c r="E9" s="14">
        <f t="shared" si="1"/>
        <v>44573</v>
      </c>
      <c r="F9" s="14">
        <f t="shared" si="2"/>
        <v>44574</v>
      </c>
      <c r="G9" s="14">
        <f t="shared" si="3"/>
        <v>44575</v>
      </c>
      <c r="H9" s="15">
        <f t="shared" si="4"/>
        <v>44576</v>
      </c>
      <c r="I9" s="15">
        <f t="shared" si="5"/>
        <v>44577</v>
      </c>
      <c r="J9" s="16"/>
      <c r="K9" s="17" t="str">
        <f t="shared" si="6"/>
        <v/>
      </c>
      <c r="N9" s="18" t="str">
        <f>IF(C9="","",IF(ISERROR(MATCH(C9,'Jours fériés'!$D$4:$D$203,0)),"",INDEX('Jours fériés'!$A$4:$A$203,MATCH(C9,'Jours fériés'!$D$4:$D$203,0),1)))</f>
        <v/>
      </c>
      <c r="O9" s="18" t="str">
        <f>IF(D9="","",IF(ISERROR(MATCH(D9,'Jours fériés'!$D$4:$D$203,0)),"",INDEX('Jours fériés'!$A$4:$A$203,MATCH(D9,'Jours fériés'!$D$4:$D$203,0),1)))</f>
        <v/>
      </c>
      <c r="P9" s="18" t="str">
        <f>IF(E9="","",IF(ISERROR(MATCH(E9,'Jours fériés'!$D$4:$D$203,0)),"",INDEX('Jours fériés'!$A$4:$A$203,MATCH(E9,'Jours fériés'!$D$4:$D$203,0),1)))</f>
        <v/>
      </c>
      <c r="Q9" s="18" t="str">
        <f>IF(F9="","",IF(ISERROR(MATCH(F9,'Jours fériés'!$D$4:$D$203,0)),"",INDEX('Jours fériés'!$A$4:$A$203,MATCH(F9,'Jours fériés'!$D$4:$D$203,0),1)))</f>
        <v/>
      </c>
      <c r="R9" s="18" t="str">
        <f>IF(G9="","",IF(ISERROR(MATCH(G9,'Jours fériés'!$D$4:$D$203,0)),"",INDEX('Jours fériés'!$A$4:$A$203,MATCH(G9,'Jours fériés'!$D$4:$D$203,0),1)))</f>
        <v/>
      </c>
      <c r="S9" s="18" t="str">
        <f>IF(H9="","",IF(ISERROR(MATCH(H9,'Jours fériés'!$D$4:$D$203,0)),"",INDEX('Jours fériés'!$A$4:$A$203,MATCH(H9,'Jours fériés'!$D$4:$D$203,0),1)))</f>
        <v/>
      </c>
      <c r="T9" s="18" t="str">
        <f>IF(I9="","",IF(ISERROR(MATCH(I9,'Jours fériés'!$D$4:$D$203,0)),"",INDEX('Jours fériés'!$A$4:$A$203,MATCH(I9,'Jours fériés'!$D$4:$D$203,0),1)))</f>
        <v/>
      </c>
      <c r="U9" t="str">
        <f t="shared" si="16"/>
        <v/>
      </c>
      <c r="V9" t="str">
        <f t="shared" si="7"/>
        <v/>
      </c>
      <c r="W9" t="str">
        <f t="shared" si="8"/>
        <v/>
      </c>
      <c r="X9" t="str">
        <f t="shared" si="9"/>
        <v/>
      </c>
      <c r="Y9" t="str">
        <f t="shared" si="10"/>
        <v/>
      </c>
      <c r="Z9" t="str">
        <f t="shared" si="11"/>
        <v/>
      </c>
      <c r="AA9" t="str">
        <f t="shared" si="12"/>
        <v/>
      </c>
    </row>
    <row r="10" spans="1:27" ht="13.7" customHeight="1" x14ac:dyDescent="0.25">
      <c r="A10" s="12">
        <f t="shared" si="13"/>
        <v>3</v>
      </c>
      <c r="B10" s="13" t="str">
        <f t="shared" si="14"/>
        <v/>
      </c>
      <c r="C10" s="14">
        <f t="shared" si="15"/>
        <v>44578</v>
      </c>
      <c r="D10" s="14">
        <f t="shared" si="0"/>
        <v>44579</v>
      </c>
      <c r="E10" s="14">
        <f t="shared" si="1"/>
        <v>44580</v>
      </c>
      <c r="F10" s="14">
        <f t="shared" si="2"/>
        <v>44581</v>
      </c>
      <c r="G10" s="14">
        <f t="shared" si="3"/>
        <v>44582</v>
      </c>
      <c r="H10" s="15">
        <f t="shared" si="4"/>
        <v>44583</v>
      </c>
      <c r="I10" s="15">
        <f t="shared" si="5"/>
        <v>44584</v>
      </c>
      <c r="J10" s="16"/>
      <c r="K10" s="17" t="str">
        <f t="shared" si="6"/>
        <v/>
      </c>
      <c r="N10" s="18" t="str">
        <f>IF(C10="","",IF(ISERROR(MATCH(C10,'Jours fériés'!$D$4:$D$203,0)),"",INDEX('Jours fériés'!$A$4:$A$203,MATCH(C10,'Jours fériés'!$D$4:$D$203,0),1)))</f>
        <v/>
      </c>
      <c r="O10" s="18" t="str">
        <f>IF(D10="","",IF(ISERROR(MATCH(D10,'Jours fériés'!$D$4:$D$203,0)),"",INDEX('Jours fériés'!$A$4:$A$203,MATCH(D10,'Jours fériés'!$D$4:$D$203,0),1)))</f>
        <v/>
      </c>
      <c r="P10" s="18" t="str">
        <f>IF(E10="","",IF(ISERROR(MATCH(E10,'Jours fériés'!$D$4:$D$203,0)),"",INDEX('Jours fériés'!$A$4:$A$203,MATCH(E10,'Jours fériés'!$D$4:$D$203,0),1)))</f>
        <v/>
      </c>
      <c r="Q10" s="18" t="str">
        <f>IF(F10="","",IF(ISERROR(MATCH(F10,'Jours fériés'!$D$4:$D$203,0)),"",INDEX('Jours fériés'!$A$4:$A$203,MATCH(F10,'Jours fériés'!$D$4:$D$203,0),1)))</f>
        <v/>
      </c>
      <c r="R10" s="18" t="str">
        <f>IF(G10="","",IF(ISERROR(MATCH(G10,'Jours fériés'!$D$4:$D$203,0)),"",INDEX('Jours fériés'!$A$4:$A$203,MATCH(G10,'Jours fériés'!$D$4:$D$203,0),1)))</f>
        <v/>
      </c>
      <c r="S10" s="18" t="str">
        <f>IF(H10="","",IF(ISERROR(MATCH(H10,'Jours fériés'!$D$4:$D$203,0)),"",INDEX('Jours fériés'!$A$4:$A$203,MATCH(H10,'Jours fériés'!$D$4:$D$203,0),1)))</f>
        <v/>
      </c>
      <c r="T10" s="18" t="str">
        <f>IF(I10="","",IF(ISERROR(MATCH(I10,'Jours fériés'!$D$4:$D$203,0)),"",INDEX('Jours fériés'!$A$4:$A$203,MATCH(I10,'Jours fériés'!$D$4:$D$203,0),1)))</f>
        <v/>
      </c>
      <c r="U10" t="str">
        <f t="shared" si="16"/>
        <v/>
      </c>
      <c r="V10" t="str">
        <f t="shared" si="7"/>
        <v/>
      </c>
      <c r="W10" t="str">
        <f t="shared" si="8"/>
        <v/>
      </c>
      <c r="X10" t="str">
        <f t="shared" si="9"/>
        <v/>
      </c>
      <c r="Y10" t="str">
        <f t="shared" si="10"/>
        <v/>
      </c>
      <c r="Z10" t="str">
        <f t="shared" si="11"/>
        <v/>
      </c>
      <c r="AA10" t="str">
        <f t="shared" si="12"/>
        <v/>
      </c>
    </row>
    <row r="11" spans="1:27" ht="13.7" customHeight="1" x14ac:dyDescent="0.25">
      <c r="A11" s="12">
        <f t="shared" si="13"/>
        <v>4</v>
      </c>
      <c r="B11" s="13" t="str">
        <f t="shared" si="14"/>
        <v/>
      </c>
      <c r="C11" s="14">
        <f t="shared" si="15"/>
        <v>44585</v>
      </c>
      <c r="D11" s="14">
        <f t="shared" si="0"/>
        <v>44586</v>
      </c>
      <c r="E11" s="14">
        <f t="shared" si="1"/>
        <v>44587</v>
      </c>
      <c r="F11" s="14">
        <f t="shared" si="2"/>
        <v>44588</v>
      </c>
      <c r="G11" s="14">
        <f t="shared" si="3"/>
        <v>44589</v>
      </c>
      <c r="H11" s="15">
        <f t="shared" si="4"/>
        <v>44590</v>
      </c>
      <c r="I11" s="15">
        <f t="shared" si="5"/>
        <v>44591</v>
      </c>
      <c r="J11" s="16"/>
      <c r="K11" s="17" t="str">
        <f t="shared" si="6"/>
        <v/>
      </c>
      <c r="N11" s="18" t="str">
        <f>IF(C11="","",IF(ISERROR(MATCH(C11,'Jours fériés'!$D$4:$D$203,0)),"",INDEX('Jours fériés'!$A$4:$A$203,MATCH(C11,'Jours fériés'!$D$4:$D$203,0),1)))</f>
        <v/>
      </c>
      <c r="O11" s="18" t="str">
        <f>IF(D11="","",IF(ISERROR(MATCH(D11,'Jours fériés'!$D$4:$D$203,0)),"",INDEX('Jours fériés'!$A$4:$A$203,MATCH(D11,'Jours fériés'!$D$4:$D$203,0),1)))</f>
        <v/>
      </c>
      <c r="P11" s="18" t="str">
        <f>IF(E11="","",IF(ISERROR(MATCH(E11,'Jours fériés'!$D$4:$D$203,0)),"",INDEX('Jours fériés'!$A$4:$A$203,MATCH(E11,'Jours fériés'!$D$4:$D$203,0),1)))</f>
        <v/>
      </c>
      <c r="Q11" s="18" t="str">
        <f>IF(F11="","",IF(ISERROR(MATCH(F11,'Jours fériés'!$D$4:$D$203,0)),"",INDEX('Jours fériés'!$A$4:$A$203,MATCH(F11,'Jours fériés'!$D$4:$D$203,0),1)))</f>
        <v/>
      </c>
      <c r="R11" s="18" t="str">
        <f>IF(G11="","",IF(ISERROR(MATCH(G11,'Jours fériés'!$D$4:$D$203,0)),"",INDEX('Jours fériés'!$A$4:$A$203,MATCH(G11,'Jours fériés'!$D$4:$D$203,0),1)))</f>
        <v/>
      </c>
      <c r="S11" s="18" t="str">
        <f>IF(H11="","",IF(ISERROR(MATCH(H11,'Jours fériés'!$D$4:$D$203,0)),"",INDEX('Jours fériés'!$A$4:$A$203,MATCH(H11,'Jours fériés'!$D$4:$D$203,0),1)))</f>
        <v/>
      </c>
      <c r="T11" s="18" t="str">
        <f>IF(I11="","",IF(ISERROR(MATCH(I11,'Jours fériés'!$D$4:$D$203,0)),"",INDEX('Jours fériés'!$A$4:$A$203,MATCH(I11,'Jours fériés'!$D$4:$D$203,0),1)))</f>
        <v/>
      </c>
      <c r="U11" t="str">
        <f t="shared" si="16"/>
        <v/>
      </c>
      <c r="V11" t="str">
        <f t="shared" si="7"/>
        <v/>
      </c>
      <c r="W11" t="str">
        <f t="shared" si="8"/>
        <v/>
      </c>
      <c r="X11" t="str">
        <f t="shared" si="9"/>
        <v/>
      </c>
      <c r="Y11" t="str">
        <f t="shared" si="10"/>
        <v/>
      </c>
      <c r="Z11" t="str">
        <f t="shared" si="11"/>
        <v/>
      </c>
      <c r="AA11" t="str">
        <f t="shared" si="12"/>
        <v/>
      </c>
    </row>
    <row r="12" spans="1:27" ht="13.7" customHeight="1" x14ac:dyDescent="0.25">
      <c r="A12" s="12">
        <f t="shared" si="13"/>
        <v>5</v>
      </c>
      <c r="B12" s="13" t="str">
        <f t="shared" si="14"/>
        <v>FÉVRIER</v>
      </c>
      <c r="C12" s="14">
        <f t="shared" si="15"/>
        <v>44592</v>
      </c>
      <c r="D12" s="14">
        <f t="shared" si="0"/>
        <v>44593</v>
      </c>
      <c r="E12" s="14">
        <f t="shared" si="1"/>
        <v>44594</v>
      </c>
      <c r="F12" s="14">
        <f t="shared" si="2"/>
        <v>44595</v>
      </c>
      <c r="G12" s="14">
        <f t="shared" si="3"/>
        <v>44596</v>
      </c>
      <c r="H12" s="15">
        <f t="shared" si="4"/>
        <v>44597</v>
      </c>
      <c r="I12" s="15">
        <f t="shared" si="5"/>
        <v>44598</v>
      </c>
      <c r="J12" s="16"/>
      <c r="K12" s="17" t="str">
        <f t="shared" si="6"/>
        <v/>
      </c>
      <c r="N12" s="18" t="str">
        <f>IF(C12="","",IF(ISERROR(MATCH(C12,'Jours fériés'!$D$4:$D$203,0)),"",INDEX('Jours fériés'!$A$4:$A$203,MATCH(C12,'Jours fériés'!$D$4:$D$203,0),1)))</f>
        <v/>
      </c>
      <c r="O12" s="18" t="str">
        <f>IF(D12="","",IF(ISERROR(MATCH(D12,'Jours fériés'!$D$4:$D$203,0)),"",INDEX('Jours fériés'!$A$4:$A$203,MATCH(D12,'Jours fériés'!$D$4:$D$203,0),1)))</f>
        <v/>
      </c>
      <c r="P12" s="18" t="str">
        <f>IF(E12="","",IF(ISERROR(MATCH(E12,'Jours fériés'!$D$4:$D$203,0)),"",INDEX('Jours fériés'!$A$4:$A$203,MATCH(E12,'Jours fériés'!$D$4:$D$203,0),1)))</f>
        <v/>
      </c>
      <c r="Q12" s="18" t="str">
        <f>IF(F12="","",IF(ISERROR(MATCH(F12,'Jours fériés'!$D$4:$D$203,0)),"",INDEX('Jours fériés'!$A$4:$A$203,MATCH(F12,'Jours fériés'!$D$4:$D$203,0),1)))</f>
        <v/>
      </c>
      <c r="R12" s="18" t="str">
        <f>IF(G12="","",IF(ISERROR(MATCH(G12,'Jours fériés'!$D$4:$D$203,0)),"",INDEX('Jours fériés'!$A$4:$A$203,MATCH(G12,'Jours fériés'!$D$4:$D$203,0),1)))</f>
        <v/>
      </c>
      <c r="S12" s="18" t="str">
        <f>IF(H12="","",IF(ISERROR(MATCH(H12,'Jours fériés'!$D$4:$D$203,0)),"",INDEX('Jours fériés'!$A$4:$A$203,MATCH(H12,'Jours fériés'!$D$4:$D$203,0),1)))</f>
        <v/>
      </c>
      <c r="T12" s="18" t="str">
        <f>IF(I12="","",IF(ISERROR(MATCH(I12,'Jours fériés'!$D$4:$D$203,0)),"",INDEX('Jours fériés'!$A$4:$A$203,MATCH(I12,'Jours fériés'!$D$4:$D$203,0),1)))</f>
        <v/>
      </c>
      <c r="U12" t="str">
        <f t="shared" si="16"/>
        <v/>
      </c>
      <c r="V12" t="str">
        <f t="shared" si="7"/>
        <v/>
      </c>
      <c r="W12" t="str">
        <f t="shared" si="8"/>
        <v/>
      </c>
      <c r="X12" t="str">
        <f t="shared" si="9"/>
        <v/>
      </c>
      <c r="Y12" t="str">
        <f t="shared" si="10"/>
        <v/>
      </c>
      <c r="Z12" t="str">
        <f t="shared" si="11"/>
        <v/>
      </c>
      <c r="AA12" t="str">
        <f t="shared" si="12"/>
        <v/>
      </c>
    </row>
    <row r="13" spans="1:27" ht="13.7" customHeight="1" x14ac:dyDescent="0.25">
      <c r="A13" s="12">
        <f t="shared" si="13"/>
        <v>6</v>
      </c>
      <c r="B13" s="13" t="str">
        <f t="shared" si="14"/>
        <v/>
      </c>
      <c r="C13" s="14">
        <f t="shared" si="15"/>
        <v>44599</v>
      </c>
      <c r="D13" s="14">
        <f t="shared" si="0"/>
        <v>44600</v>
      </c>
      <c r="E13" s="14">
        <f t="shared" si="1"/>
        <v>44601</v>
      </c>
      <c r="F13" s="14">
        <f t="shared" si="2"/>
        <v>44602</v>
      </c>
      <c r="G13" s="14">
        <f t="shared" si="3"/>
        <v>44603</v>
      </c>
      <c r="H13" s="15">
        <f t="shared" si="4"/>
        <v>44604</v>
      </c>
      <c r="I13" s="15">
        <f t="shared" si="5"/>
        <v>44605</v>
      </c>
      <c r="J13" s="16"/>
      <c r="K13" s="17" t="str">
        <f t="shared" si="6"/>
        <v/>
      </c>
      <c r="N13" s="18" t="str">
        <f>IF(C13="","",IF(ISERROR(MATCH(C13,'Jours fériés'!$D$4:$D$203,0)),"",INDEX('Jours fériés'!$A$4:$A$203,MATCH(C13,'Jours fériés'!$D$4:$D$203,0),1)))</f>
        <v/>
      </c>
      <c r="O13" s="18" t="str">
        <f>IF(D13="","",IF(ISERROR(MATCH(D13,'Jours fériés'!$D$4:$D$203,0)),"",INDEX('Jours fériés'!$A$4:$A$203,MATCH(D13,'Jours fériés'!$D$4:$D$203,0),1)))</f>
        <v/>
      </c>
      <c r="P13" s="18" t="str">
        <f>IF(E13="","",IF(ISERROR(MATCH(E13,'Jours fériés'!$D$4:$D$203,0)),"",INDEX('Jours fériés'!$A$4:$A$203,MATCH(E13,'Jours fériés'!$D$4:$D$203,0),1)))</f>
        <v/>
      </c>
      <c r="Q13" s="18" t="str">
        <f>IF(F13="","",IF(ISERROR(MATCH(F13,'Jours fériés'!$D$4:$D$203,0)),"",INDEX('Jours fériés'!$A$4:$A$203,MATCH(F13,'Jours fériés'!$D$4:$D$203,0),1)))</f>
        <v/>
      </c>
      <c r="R13" s="18" t="str">
        <f>IF(G13="","",IF(ISERROR(MATCH(G13,'Jours fériés'!$D$4:$D$203,0)),"",INDEX('Jours fériés'!$A$4:$A$203,MATCH(G13,'Jours fériés'!$D$4:$D$203,0),1)))</f>
        <v/>
      </c>
      <c r="S13" s="18" t="str">
        <f>IF(H13="","",IF(ISERROR(MATCH(H13,'Jours fériés'!$D$4:$D$203,0)),"",INDEX('Jours fériés'!$A$4:$A$203,MATCH(H13,'Jours fériés'!$D$4:$D$203,0),1)))</f>
        <v/>
      </c>
      <c r="T13" s="18" t="str">
        <f>IF(I13="","",IF(ISERROR(MATCH(I13,'Jours fériés'!$D$4:$D$203,0)),"",INDEX('Jours fériés'!$A$4:$A$203,MATCH(I13,'Jours fériés'!$D$4:$D$203,0),1)))</f>
        <v/>
      </c>
      <c r="U13" t="str">
        <f t="shared" si="16"/>
        <v/>
      </c>
      <c r="V13" t="str">
        <f t="shared" si="7"/>
        <v/>
      </c>
      <c r="W13" t="str">
        <f t="shared" si="8"/>
        <v/>
      </c>
      <c r="X13" t="str">
        <f t="shared" si="9"/>
        <v/>
      </c>
      <c r="Y13" t="str">
        <f t="shared" si="10"/>
        <v/>
      </c>
      <c r="Z13" t="str">
        <f t="shared" si="11"/>
        <v/>
      </c>
      <c r="AA13" t="str">
        <f t="shared" si="12"/>
        <v/>
      </c>
    </row>
    <row r="14" spans="1:27" ht="13.7" customHeight="1" x14ac:dyDescent="0.25">
      <c r="A14" s="12">
        <f t="shared" si="13"/>
        <v>7</v>
      </c>
      <c r="B14" s="13" t="str">
        <f t="shared" si="14"/>
        <v/>
      </c>
      <c r="C14" s="14">
        <f t="shared" si="15"/>
        <v>44606</v>
      </c>
      <c r="D14" s="14">
        <f t="shared" si="0"/>
        <v>44607</v>
      </c>
      <c r="E14" s="14">
        <f t="shared" si="1"/>
        <v>44608</v>
      </c>
      <c r="F14" s="14">
        <f t="shared" si="2"/>
        <v>44609</v>
      </c>
      <c r="G14" s="14">
        <f t="shared" si="3"/>
        <v>44610</v>
      </c>
      <c r="H14" s="15">
        <f t="shared" si="4"/>
        <v>44611</v>
      </c>
      <c r="I14" s="15">
        <f t="shared" si="5"/>
        <v>44612</v>
      </c>
      <c r="J14" s="16"/>
      <c r="K14" s="17" t="str">
        <f t="shared" si="6"/>
        <v/>
      </c>
      <c r="N14" s="18" t="str">
        <f>IF(C14="","",IF(ISERROR(MATCH(C14,'Jours fériés'!$D$4:$D$203,0)),"",INDEX('Jours fériés'!$A$4:$A$203,MATCH(C14,'Jours fériés'!$D$4:$D$203,0),1)))</f>
        <v/>
      </c>
      <c r="O14" s="18" t="str">
        <f>IF(D14="","",IF(ISERROR(MATCH(D14,'Jours fériés'!$D$4:$D$203,0)),"",INDEX('Jours fériés'!$A$4:$A$203,MATCH(D14,'Jours fériés'!$D$4:$D$203,0),1)))</f>
        <v/>
      </c>
      <c r="P14" s="18" t="str">
        <f>IF(E14="","",IF(ISERROR(MATCH(E14,'Jours fériés'!$D$4:$D$203,0)),"",INDEX('Jours fériés'!$A$4:$A$203,MATCH(E14,'Jours fériés'!$D$4:$D$203,0),1)))</f>
        <v/>
      </c>
      <c r="Q14" s="18" t="str">
        <f>IF(F14="","",IF(ISERROR(MATCH(F14,'Jours fériés'!$D$4:$D$203,0)),"",INDEX('Jours fériés'!$A$4:$A$203,MATCH(F14,'Jours fériés'!$D$4:$D$203,0),1)))</f>
        <v/>
      </c>
      <c r="R14" s="18" t="str">
        <f>IF(G14="","",IF(ISERROR(MATCH(G14,'Jours fériés'!$D$4:$D$203,0)),"",INDEX('Jours fériés'!$A$4:$A$203,MATCH(G14,'Jours fériés'!$D$4:$D$203,0),1)))</f>
        <v/>
      </c>
      <c r="S14" s="18" t="str">
        <f>IF(H14="","",IF(ISERROR(MATCH(H14,'Jours fériés'!$D$4:$D$203,0)),"",INDEX('Jours fériés'!$A$4:$A$203,MATCH(H14,'Jours fériés'!$D$4:$D$203,0),1)))</f>
        <v/>
      </c>
      <c r="T14" s="18" t="str">
        <f>IF(I14="","",IF(ISERROR(MATCH(I14,'Jours fériés'!$D$4:$D$203,0)),"",INDEX('Jours fériés'!$A$4:$A$203,MATCH(I14,'Jours fériés'!$D$4:$D$203,0),1)))</f>
        <v/>
      </c>
      <c r="U14" t="str">
        <f t="shared" si="16"/>
        <v/>
      </c>
      <c r="V14" t="str">
        <f t="shared" si="7"/>
        <v/>
      </c>
      <c r="W14" t="str">
        <f t="shared" si="8"/>
        <v/>
      </c>
      <c r="X14" t="str">
        <f t="shared" si="9"/>
        <v/>
      </c>
      <c r="Y14" t="str">
        <f t="shared" si="10"/>
        <v/>
      </c>
      <c r="Z14" t="str">
        <f t="shared" si="11"/>
        <v/>
      </c>
      <c r="AA14" t="str">
        <f t="shared" si="12"/>
        <v/>
      </c>
    </row>
    <row r="15" spans="1:27" ht="13.7" customHeight="1" x14ac:dyDescent="0.25">
      <c r="A15" s="12">
        <f t="shared" si="13"/>
        <v>8</v>
      </c>
      <c r="B15" s="13" t="str">
        <f t="shared" si="14"/>
        <v/>
      </c>
      <c r="C15" s="14">
        <f t="shared" si="15"/>
        <v>44613</v>
      </c>
      <c r="D15" s="14">
        <f t="shared" si="0"/>
        <v>44614</v>
      </c>
      <c r="E15" s="14">
        <f t="shared" si="1"/>
        <v>44615</v>
      </c>
      <c r="F15" s="14">
        <f t="shared" si="2"/>
        <v>44616</v>
      </c>
      <c r="G15" s="14">
        <f t="shared" si="3"/>
        <v>44617</v>
      </c>
      <c r="H15" s="15">
        <f t="shared" si="4"/>
        <v>44618</v>
      </c>
      <c r="I15" s="15">
        <f t="shared" si="5"/>
        <v>44619</v>
      </c>
      <c r="J15" s="16"/>
      <c r="K15" s="17" t="str">
        <f t="shared" si="6"/>
        <v/>
      </c>
      <c r="N15" s="18" t="str">
        <f>IF(C15="","",IF(ISERROR(MATCH(C15,'Jours fériés'!$D$4:$D$203,0)),"",INDEX('Jours fériés'!$A$4:$A$203,MATCH(C15,'Jours fériés'!$D$4:$D$203,0),1)))</f>
        <v/>
      </c>
      <c r="O15" s="18" t="str">
        <f>IF(D15="","",IF(ISERROR(MATCH(D15,'Jours fériés'!$D$4:$D$203,0)),"",INDEX('Jours fériés'!$A$4:$A$203,MATCH(D15,'Jours fériés'!$D$4:$D$203,0),1)))</f>
        <v/>
      </c>
      <c r="P15" s="18" t="str">
        <f>IF(E15="","",IF(ISERROR(MATCH(E15,'Jours fériés'!$D$4:$D$203,0)),"",INDEX('Jours fériés'!$A$4:$A$203,MATCH(E15,'Jours fériés'!$D$4:$D$203,0),1)))</f>
        <v/>
      </c>
      <c r="Q15" s="18" t="str">
        <f>IF(F15="","",IF(ISERROR(MATCH(F15,'Jours fériés'!$D$4:$D$203,0)),"",INDEX('Jours fériés'!$A$4:$A$203,MATCH(F15,'Jours fériés'!$D$4:$D$203,0),1)))</f>
        <v/>
      </c>
      <c r="R15" s="18" t="str">
        <f>IF(G15="","",IF(ISERROR(MATCH(G15,'Jours fériés'!$D$4:$D$203,0)),"",INDEX('Jours fériés'!$A$4:$A$203,MATCH(G15,'Jours fériés'!$D$4:$D$203,0),1)))</f>
        <v/>
      </c>
      <c r="S15" s="18" t="str">
        <f>IF(H15="","",IF(ISERROR(MATCH(H15,'Jours fériés'!$D$4:$D$203,0)),"",INDEX('Jours fériés'!$A$4:$A$203,MATCH(H15,'Jours fériés'!$D$4:$D$203,0),1)))</f>
        <v/>
      </c>
      <c r="T15" s="18" t="str">
        <f>IF(I15="","",IF(ISERROR(MATCH(I15,'Jours fériés'!$D$4:$D$203,0)),"",INDEX('Jours fériés'!$A$4:$A$203,MATCH(I15,'Jours fériés'!$D$4:$D$203,0),1)))</f>
        <v/>
      </c>
      <c r="U15" t="str">
        <f t="shared" si="16"/>
        <v/>
      </c>
      <c r="V15" t="str">
        <f t="shared" si="7"/>
        <v/>
      </c>
      <c r="W15" t="str">
        <f t="shared" si="8"/>
        <v/>
      </c>
      <c r="X15" t="str">
        <f t="shared" si="9"/>
        <v/>
      </c>
      <c r="Y15" t="str">
        <f t="shared" si="10"/>
        <v/>
      </c>
      <c r="Z15" t="str">
        <f t="shared" si="11"/>
        <v/>
      </c>
      <c r="AA15" t="str">
        <f t="shared" si="12"/>
        <v/>
      </c>
    </row>
    <row r="16" spans="1:27" ht="13.7" customHeight="1" x14ac:dyDescent="0.25">
      <c r="A16" s="12">
        <f t="shared" si="13"/>
        <v>9</v>
      </c>
      <c r="B16" s="13" t="str">
        <f t="shared" si="14"/>
        <v>MARS</v>
      </c>
      <c r="C16" s="14">
        <f t="shared" si="15"/>
        <v>44620</v>
      </c>
      <c r="D16" s="14">
        <f t="shared" si="0"/>
        <v>44621</v>
      </c>
      <c r="E16" s="14">
        <f t="shared" si="1"/>
        <v>44622</v>
      </c>
      <c r="F16" s="14">
        <f t="shared" si="2"/>
        <v>44623</v>
      </c>
      <c r="G16" s="14">
        <f t="shared" si="3"/>
        <v>44624</v>
      </c>
      <c r="H16" s="15">
        <f t="shared" si="4"/>
        <v>44625</v>
      </c>
      <c r="I16" s="15">
        <f t="shared" si="5"/>
        <v>44626</v>
      </c>
      <c r="J16" s="16"/>
      <c r="K16" s="17" t="str">
        <f t="shared" si="6"/>
        <v/>
      </c>
      <c r="N16" s="18" t="str">
        <f>IF(C16="","",IF(ISERROR(MATCH(C16,'Jours fériés'!$D$4:$D$203,0)),"",INDEX('Jours fériés'!$A$4:$A$203,MATCH(C16,'Jours fériés'!$D$4:$D$203,0),1)))</f>
        <v/>
      </c>
      <c r="O16" s="18" t="str">
        <f>IF(D16="","",IF(ISERROR(MATCH(D16,'Jours fériés'!$D$4:$D$203,0)),"",INDEX('Jours fériés'!$A$4:$A$203,MATCH(D16,'Jours fériés'!$D$4:$D$203,0),1)))</f>
        <v/>
      </c>
      <c r="P16" s="18" t="str">
        <f>IF(E16="","",IF(ISERROR(MATCH(E16,'Jours fériés'!$D$4:$D$203,0)),"",INDEX('Jours fériés'!$A$4:$A$203,MATCH(E16,'Jours fériés'!$D$4:$D$203,0),1)))</f>
        <v/>
      </c>
      <c r="Q16" s="18" t="str">
        <f>IF(F16="","",IF(ISERROR(MATCH(F16,'Jours fériés'!$D$4:$D$203,0)),"",INDEX('Jours fériés'!$A$4:$A$203,MATCH(F16,'Jours fériés'!$D$4:$D$203,0),1)))</f>
        <v/>
      </c>
      <c r="R16" s="18" t="str">
        <f>IF(G16="","",IF(ISERROR(MATCH(G16,'Jours fériés'!$D$4:$D$203,0)),"",INDEX('Jours fériés'!$A$4:$A$203,MATCH(G16,'Jours fériés'!$D$4:$D$203,0),1)))</f>
        <v/>
      </c>
      <c r="S16" s="18" t="str">
        <f>IF(H16="","",IF(ISERROR(MATCH(H16,'Jours fériés'!$D$4:$D$203,0)),"",INDEX('Jours fériés'!$A$4:$A$203,MATCH(H16,'Jours fériés'!$D$4:$D$203,0),1)))</f>
        <v/>
      </c>
      <c r="T16" s="18" t="str">
        <f>IF(I16="","",IF(ISERROR(MATCH(I16,'Jours fériés'!$D$4:$D$203,0)),"",INDEX('Jours fériés'!$A$4:$A$203,MATCH(I16,'Jours fériés'!$D$4:$D$203,0),1)))</f>
        <v/>
      </c>
      <c r="U16" t="str">
        <f t="shared" si="16"/>
        <v/>
      </c>
      <c r="V16" t="str">
        <f t="shared" si="7"/>
        <v/>
      </c>
      <c r="W16" t="str">
        <f t="shared" si="8"/>
        <v/>
      </c>
      <c r="X16" t="str">
        <f t="shared" si="9"/>
        <v/>
      </c>
      <c r="Y16" t="str">
        <f t="shared" si="10"/>
        <v/>
      </c>
      <c r="Z16" t="str">
        <f t="shared" si="11"/>
        <v/>
      </c>
      <c r="AA16" t="str">
        <f t="shared" si="12"/>
        <v/>
      </c>
    </row>
    <row r="17" spans="1:27" ht="13.7" customHeight="1" x14ac:dyDescent="0.25">
      <c r="A17" s="12">
        <f t="shared" si="13"/>
        <v>10</v>
      </c>
      <c r="B17" s="13" t="str">
        <f t="shared" si="14"/>
        <v/>
      </c>
      <c r="C17" s="14">
        <f t="shared" si="15"/>
        <v>44627</v>
      </c>
      <c r="D17" s="14">
        <f t="shared" si="0"/>
        <v>44628</v>
      </c>
      <c r="E17" s="14">
        <f t="shared" si="1"/>
        <v>44629</v>
      </c>
      <c r="F17" s="14">
        <f t="shared" si="2"/>
        <v>44630</v>
      </c>
      <c r="G17" s="14">
        <f t="shared" si="3"/>
        <v>44631</v>
      </c>
      <c r="H17" s="15">
        <f t="shared" si="4"/>
        <v>44632</v>
      </c>
      <c r="I17" s="15">
        <f t="shared" si="5"/>
        <v>44633</v>
      </c>
      <c r="J17" s="16"/>
      <c r="K17" s="17" t="str">
        <f t="shared" si="6"/>
        <v/>
      </c>
      <c r="N17" s="18" t="str">
        <f>IF(C17="","",IF(ISERROR(MATCH(C17,'Jours fériés'!$D$4:$D$203,0)),"",INDEX('Jours fériés'!$A$4:$A$203,MATCH(C17,'Jours fériés'!$D$4:$D$203,0),1)))</f>
        <v/>
      </c>
      <c r="O17" s="18" t="str">
        <f>IF(D17="","",IF(ISERROR(MATCH(D17,'Jours fériés'!$D$4:$D$203,0)),"",INDEX('Jours fériés'!$A$4:$A$203,MATCH(D17,'Jours fériés'!$D$4:$D$203,0),1)))</f>
        <v/>
      </c>
      <c r="P17" s="18" t="str">
        <f>IF(E17="","",IF(ISERROR(MATCH(E17,'Jours fériés'!$D$4:$D$203,0)),"",INDEX('Jours fériés'!$A$4:$A$203,MATCH(E17,'Jours fériés'!$D$4:$D$203,0),1)))</f>
        <v/>
      </c>
      <c r="Q17" s="18" t="str">
        <f>IF(F17="","",IF(ISERROR(MATCH(F17,'Jours fériés'!$D$4:$D$203,0)),"",INDEX('Jours fériés'!$A$4:$A$203,MATCH(F17,'Jours fériés'!$D$4:$D$203,0),1)))</f>
        <v/>
      </c>
      <c r="R17" s="18" t="str">
        <f>IF(G17="","",IF(ISERROR(MATCH(G17,'Jours fériés'!$D$4:$D$203,0)),"",INDEX('Jours fériés'!$A$4:$A$203,MATCH(G17,'Jours fériés'!$D$4:$D$203,0),1)))</f>
        <v/>
      </c>
      <c r="S17" s="18" t="str">
        <f>IF(H17="","",IF(ISERROR(MATCH(H17,'Jours fériés'!$D$4:$D$203,0)),"",INDEX('Jours fériés'!$A$4:$A$203,MATCH(H17,'Jours fériés'!$D$4:$D$203,0),1)))</f>
        <v/>
      </c>
      <c r="T17" s="18" t="str">
        <f>IF(I17="","",IF(ISERROR(MATCH(I17,'Jours fériés'!$D$4:$D$203,0)),"",INDEX('Jours fériés'!$A$4:$A$203,MATCH(I17,'Jours fériés'!$D$4:$D$203,0),1)))</f>
        <v/>
      </c>
      <c r="U17" t="str">
        <f t="shared" si="16"/>
        <v/>
      </c>
      <c r="V17" t="str">
        <f t="shared" si="7"/>
        <v/>
      </c>
      <c r="W17" t="str">
        <f t="shared" si="8"/>
        <v/>
      </c>
      <c r="X17" t="str">
        <f t="shared" si="9"/>
        <v/>
      </c>
      <c r="Y17" t="str">
        <f t="shared" si="10"/>
        <v/>
      </c>
      <c r="Z17" t="str">
        <f t="shared" si="11"/>
        <v/>
      </c>
      <c r="AA17" t="str">
        <f t="shared" si="12"/>
        <v/>
      </c>
    </row>
    <row r="18" spans="1:27" ht="13.7" customHeight="1" x14ac:dyDescent="0.25">
      <c r="A18" s="12">
        <f t="shared" si="13"/>
        <v>11</v>
      </c>
      <c r="B18" s="13" t="str">
        <f t="shared" si="14"/>
        <v/>
      </c>
      <c r="C18" s="14">
        <f t="shared" si="15"/>
        <v>44634</v>
      </c>
      <c r="D18" s="14">
        <f t="shared" si="0"/>
        <v>44635</v>
      </c>
      <c r="E18" s="14">
        <f t="shared" si="1"/>
        <v>44636</v>
      </c>
      <c r="F18" s="14">
        <f t="shared" si="2"/>
        <v>44637</v>
      </c>
      <c r="G18" s="14">
        <f t="shared" si="3"/>
        <v>44638</v>
      </c>
      <c r="H18" s="15">
        <f t="shared" si="4"/>
        <v>44639</v>
      </c>
      <c r="I18" s="15">
        <f t="shared" si="5"/>
        <v>44640</v>
      </c>
      <c r="J18" s="16"/>
      <c r="K18" s="17" t="str">
        <f t="shared" si="6"/>
        <v/>
      </c>
      <c r="N18" s="18" t="str">
        <f>IF(C18="","",IF(ISERROR(MATCH(C18,'Jours fériés'!$D$4:$D$203,0)),"",INDEX('Jours fériés'!$A$4:$A$203,MATCH(C18,'Jours fériés'!$D$4:$D$203,0),1)))</f>
        <v/>
      </c>
      <c r="O18" s="18" t="str">
        <f>IF(D18="","",IF(ISERROR(MATCH(D18,'Jours fériés'!$D$4:$D$203,0)),"",INDEX('Jours fériés'!$A$4:$A$203,MATCH(D18,'Jours fériés'!$D$4:$D$203,0),1)))</f>
        <v/>
      </c>
      <c r="P18" s="18" t="str">
        <f>IF(E18="","",IF(ISERROR(MATCH(E18,'Jours fériés'!$D$4:$D$203,0)),"",INDEX('Jours fériés'!$A$4:$A$203,MATCH(E18,'Jours fériés'!$D$4:$D$203,0),1)))</f>
        <v/>
      </c>
      <c r="Q18" s="18" t="str">
        <f>IF(F18="","",IF(ISERROR(MATCH(F18,'Jours fériés'!$D$4:$D$203,0)),"",INDEX('Jours fériés'!$A$4:$A$203,MATCH(F18,'Jours fériés'!$D$4:$D$203,0),1)))</f>
        <v/>
      </c>
      <c r="R18" s="18" t="str">
        <f>IF(G18="","",IF(ISERROR(MATCH(G18,'Jours fériés'!$D$4:$D$203,0)),"",INDEX('Jours fériés'!$A$4:$A$203,MATCH(G18,'Jours fériés'!$D$4:$D$203,0),1)))</f>
        <v/>
      </c>
      <c r="S18" s="18" t="str">
        <f>IF(H18="","",IF(ISERROR(MATCH(H18,'Jours fériés'!$D$4:$D$203,0)),"",INDEX('Jours fériés'!$A$4:$A$203,MATCH(H18,'Jours fériés'!$D$4:$D$203,0),1)))</f>
        <v/>
      </c>
      <c r="T18" s="18" t="str">
        <f>IF(I18="","",IF(ISERROR(MATCH(I18,'Jours fériés'!$D$4:$D$203,0)),"",INDEX('Jours fériés'!$A$4:$A$203,MATCH(I18,'Jours fériés'!$D$4:$D$203,0),1)))</f>
        <v/>
      </c>
      <c r="U18" t="str">
        <f t="shared" si="16"/>
        <v/>
      </c>
      <c r="V18" t="str">
        <f t="shared" si="7"/>
        <v/>
      </c>
      <c r="W18" t="str">
        <f t="shared" si="8"/>
        <v/>
      </c>
      <c r="X18" t="str">
        <f t="shared" si="9"/>
        <v/>
      </c>
      <c r="Y18" t="str">
        <f t="shared" si="10"/>
        <v/>
      </c>
      <c r="Z18" t="str">
        <f t="shared" si="11"/>
        <v/>
      </c>
      <c r="AA18" t="str">
        <f t="shared" si="12"/>
        <v/>
      </c>
    </row>
    <row r="19" spans="1:27" ht="13.7" customHeight="1" x14ac:dyDescent="0.25">
      <c r="A19" s="12">
        <f t="shared" si="13"/>
        <v>12</v>
      </c>
      <c r="B19" s="13" t="str">
        <f t="shared" si="14"/>
        <v/>
      </c>
      <c r="C19" s="14">
        <f t="shared" si="15"/>
        <v>44641</v>
      </c>
      <c r="D19" s="14">
        <f t="shared" si="0"/>
        <v>44642</v>
      </c>
      <c r="E19" s="14">
        <f t="shared" si="1"/>
        <v>44643</v>
      </c>
      <c r="F19" s="14">
        <f t="shared" si="2"/>
        <v>44644</v>
      </c>
      <c r="G19" s="14">
        <f t="shared" si="3"/>
        <v>44645</v>
      </c>
      <c r="H19" s="15">
        <f t="shared" si="4"/>
        <v>44646</v>
      </c>
      <c r="I19" s="15">
        <f t="shared" si="5"/>
        <v>44647</v>
      </c>
      <c r="J19" s="16"/>
      <c r="K19" s="17" t="str">
        <f t="shared" si="6"/>
        <v xml:space="preserve">   heure d'été +1h (dim 27/3)</v>
      </c>
      <c r="N19" s="18" t="str">
        <f>IF(C19="","",IF(ISERROR(MATCH(C19,'Jours fériés'!$D$4:$D$203,0)),"",INDEX('Jours fériés'!$A$4:$A$203,MATCH(C19,'Jours fériés'!$D$4:$D$203,0),1)))</f>
        <v/>
      </c>
      <c r="O19" s="18" t="str">
        <f>IF(D19="","",IF(ISERROR(MATCH(D19,'Jours fériés'!$D$4:$D$203,0)),"",INDEX('Jours fériés'!$A$4:$A$203,MATCH(D19,'Jours fériés'!$D$4:$D$203,0),1)))</f>
        <v/>
      </c>
      <c r="P19" s="18" t="str">
        <f>IF(E19="","",IF(ISERROR(MATCH(E19,'Jours fériés'!$D$4:$D$203,0)),"",INDEX('Jours fériés'!$A$4:$A$203,MATCH(E19,'Jours fériés'!$D$4:$D$203,0),1)))</f>
        <v/>
      </c>
      <c r="Q19" s="18" t="str">
        <f>IF(F19="","",IF(ISERROR(MATCH(F19,'Jours fériés'!$D$4:$D$203,0)),"",INDEX('Jours fériés'!$A$4:$A$203,MATCH(F19,'Jours fériés'!$D$4:$D$203,0),1)))</f>
        <v/>
      </c>
      <c r="R19" s="18" t="str">
        <f>IF(G19="","",IF(ISERROR(MATCH(G19,'Jours fériés'!$D$4:$D$203,0)),"",INDEX('Jours fériés'!$A$4:$A$203,MATCH(G19,'Jours fériés'!$D$4:$D$203,0),1)))</f>
        <v/>
      </c>
      <c r="S19" s="18" t="str">
        <f>IF(H19="","",IF(ISERROR(MATCH(H19,'Jours fériés'!$D$4:$D$203,0)),"",INDEX('Jours fériés'!$A$4:$A$203,MATCH(H19,'Jours fériés'!$D$4:$D$203,0),1)))</f>
        <v/>
      </c>
      <c r="T19" s="18" t="str">
        <f>IF(I19="","",IF(ISERROR(MATCH(I19,'Jours fériés'!$D$4:$D$203,0)),"",INDEX('Jours fériés'!$A$4:$A$203,MATCH(I19,'Jours fériés'!$D$4:$D$203,0),1)))</f>
        <v xml:space="preserve"> heure d'été +1h</v>
      </c>
      <c r="U19" t="str">
        <f t="shared" si="16"/>
        <v/>
      </c>
      <c r="V19" t="str">
        <f t="shared" si="7"/>
        <v/>
      </c>
      <c r="W19" t="str">
        <f t="shared" si="8"/>
        <v/>
      </c>
      <c r="X19" t="str">
        <f t="shared" si="9"/>
        <v/>
      </c>
      <c r="Y19" t="str">
        <f t="shared" si="10"/>
        <v/>
      </c>
      <c r="Z19" t="str">
        <f t="shared" si="11"/>
        <v/>
      </c>
      <c r="AA19" t="str">
        <f t="shared" si="12"/>
        <v xml:space="preserve">   heure d'été +1h (dim 27/3)</v>
      </c>
    </row>
    <row r="20" spans="1:27" ht="13.7" customHeight="1" x14ac:dyDescent="0.25">
      <c r="A20" s="12">
        <f t="shared" si="13"/>
        <v>13</v>
      </c>
      <c r="B20" s="13" t="str">
        <f t="shared" si="14"/>
        <v>AVRIL</v>
      </c>
      <c r="C20" s="14">
        <f t="shared" si="15"/>
        <v>44648</v>
      </c>
      <c r="D20" s="14">
        <f t="shared" si="0"/>
        <v>44649</v>
      </c>
      <c r="E20" s="14">
        <f t="shared" si="1"/>
        <v>44650</v>
      </c>
      <c r="F20" s="14">
        <f t="shared" si="2"/>
        <v>44651</v>
      </c>
      <c r="G20" s="14">
        <f t="shared" si="3"/>
        <v>44652</v>
      </c>
      <c r="H20" s="15">
        <f t="shared" si="4"/>
        <v>44653</v>
      </c>
      <c r="I20" s="15">
        <f t="shared" si="5"/>
        <v>44654</v>
      </c>
      <c r="J20" s="16"/>
      <c r="K20" s="17" t="str">
        <f t="shared" si="6"/>
        <v/>
      </c>
      <c r="N20" s="18" t="str">
        <f>IF(C20="","",IF(ISERROR(MATCH(C20,'Jours fériés'!$D$4:$D$203,0)),"",INDEX('Jours fériés'!$A$4:$A$203,MATCH(C20,'Jours fériés'!$D$4:$D$203,0),1)))</f>
        <v/>
      </c>
      <c r="O20" s="18" t="str">
        <f>IF(D20="","",IF(ISERROR(MATCH(D20,'Jours fériés'!$D$4:$D$203,0)),"",INDEX('Jours fériés'!$A$4:$A$203,MATCH(D20,'Jours fériés'!$D$4:$D$203,0),1)))</f>
        <v/>
      </c>
      <c r="P20" s="18" t="str">
        <f>IF(E20="","",IF(ISERROR(MATCH(E20,'Jours fériés'!$D$4:$D$203,0)),"",INDEX('Jours fériés'!$A$4:$A$203,MATCH(E20,'Jours fériés'!$D$4:$D$203,0),1)))</f>
        <v/>
      </c>
      <c r="Q20" s="18" t="str">
        <f>IF(F20="","",IF(ISERROR(MATCH(F20,'Jours fériés'!$D$4:$D$203,0)),"",INDEX('Jours fériés'!$A$4:$A$203,MATCH(F20,'Jours fériés'!$D$4:$D$203,0),1)))</f>
        <v/>
      </c>
      <c r="R20" s="18" t="str">
        <f>IF(G20="","",IF(ISERROR(MATCH(G20,'Jours fériés'!$D$4:$D$203,0)),"",INDEX('Jours fériés'!$A$4:$A$203,MATCH(G20,'Jours fériés'!$D$4:$D$203,0),1)))</f>
        <v/>
      </c>
      <c r="S20" s="18" t="str">
        <f>IF(H20="","",IF(ISERROR(MATCH(H20,'Jours fériés'!$D$4:$D$203,0)),"",INDEX('Jours fériés'!$A$4:$A$203,MATCH(H20,'Jours fériés'!$D$4:$D$203,0),1)))</f>
        <v/>
      </c>
      <c r="T20" s="18" t="str">
        <f>IF(I20="","",IF(ISERROR(MATCH(I20,'Jours fériés'!$D$4:$D$203,0)),"",INDEX('Jours fériés'!$A$4:$A$203,MATCH(I20,'Jours fériés'!$D$4:$D$203,0),1)))</f>
        <v/>
      </c>
      <c r="U20" t="str">
        <f t="shared" si="16"/>
        <v/>
      </c>
      <c r="V20" t="str">
        <f t="shared" si="7"/>
        <v/>
      </c>
      <c r="W20" t="str">
        <f t="shared" si="8"/>
        <v/>
      </c>
      <c r="X20" t="str">
        <f t="shared" si="9"/>
        <v/>
      </c>
      <c r="Y20" t="str">
        <f t="shared" si="10"/>
        <v/>
      </c>
      <c r="Z20" t="str">
        <f t="shared" si="11"/>
        <v/>
      </c>
      <c r="AA20" t="str">
        <f t="shared" si="12"/>
        <v/>
      </c>
    </row>
    <row r="21" spans="1:27" ht="13.7" customHeight="1" x14ac:dyDescent="0.25">
      <c r="A21" s="12">
        <f t="shared" si="13"/>
        <v>14</v>
      </c>
      <c r="B21" s="13" t="str">
        <f t="shared" si="14"/>
        <v/>
      </c>
      <c r="C21" s="14">
        <f t="shared" si="15"/>
        <v>44655</v>
      </c>
      <c r="D21" s="14">
        <f t="shared" si="0"/>
        <v>44656</v>
      </c>
      <c r="E21" s="14">
        <f t="shared" si="1"/>
        <v>44657</v>
      </c>
      <c r="F21" s="14">
        <f t="shared" si="2"/>
        <v>44658</v>
      </c>
      <c r="G21" s="14">
        <f t="shared" si="3"/>
        <v>44659</v>
      </c>
      <c r="H21" s="15">
        <f t="shared" si="4"/>
        <v>44660</v>
      </c>
      <c r="I21" s="15">
        <f t="shared" si="5"/>
        <v>44661</v>
      </c>
      <c r="J21" s="16"/>
      <c r="K21" s="17" t="str">
        <f t="shared" si="6"/>
        <v/>
      </c>
      <c r="N21" s="18" t="str">
        <f>IF(C21="","",IF(ISERROR(MATCH(C21,'Jours fériés'!$D$4:$D$203,0)),"",INDEX('Jours fériés'!$A$4:$A$203,MATCH(C21,'Jours fériés'!$D$4:$D$203,0),1)))</f>
        <v/>
      </c>
      <c r="O21" s="18" t="str">
        <f>IF(D21="","",IF(ISERROR(MATCH(D21,'Jours fériés'!$D$4:$D$203,0)),"",INDEX('Jours fériés'!$A$4:$A$203,MATCH(D21,'Jours fériés'!$D$4:$D$203,0),1)))</f>
        <v/>
      </c>
      <c r="P21" s="18" t="str">
        <f>IF(E21="","",IF(ISERROR(MATCH(E21,'Jours fériés'!$D$4:$D$203,0)),"",INDEX('Jours fériés'!$A$4:$A$203,MATCH(E21,'Jours fériés'!$D$4:$D$203,0),1)))</f>
        <v/>
      </c>
      <c r="Q21" s="18" t="str">
        <f>IF(F21="","",IF(ISERROR(MATCH(F21,'Jours fériés'!$D$4:$D$203,0)),"",INDEX('Jours fériés'!$A$4:$A$203,MATCH(F21,'Jours fériés'!$D$4:$D$203,0),1)))</f>
        <v/>
      </c>
      <c r="R21" s="18" t="str">
        <f>IF(G21="","",IF(ISERROR(MATCH(G21,'Jours fériés'!$D$4:$D$203,0)),"",INDEX('Jours fériés'!$A$4:$A$203,MATCH(G21,'Jours fériés'!$D$4:$D$203,0),1)))</f>
        <v/>
      </c>
      <c r="S21" s="18" t="str">
        <f>IF(H21="","",IF(ISERROR(MATCH(H21,'Jours fériés'!$D$4:$D$203,0)),"",INDEX('Jours fériés'!$A$4:$A$203,MATCH(H21,'Jours fériés'!$D$4:$D$203,0),1)))</f>
        <v/>
      </c>
      <c r="T21" s="18" t="str">
        <f>IF(I21="","",IF(ISERROR(MATCH(I21,'Jours fériés'!$D$4:$D$203,0)),"",INDEX('Jours fériés'!$A$4:$A$203,MATCH(I21,'Jours fériés'!$D$4:$D$203,0),1)))</f>
        <v/>
      </c>
      <c r="U21" t="str">
        <f t="shared" si="16"/>
        <v/>
      </c>
      <c r="V21" t="str">
        <f t="shared" si="7"/>
        <v/>
      </c>
      <c r="W21" t="str">
        <f t="shared" si="8"/>
        <v/>
      </c>
      <c r="X21" t="str">
        <f t="shared" si="9"/>
        <v/>
      </c>
      <c r="Y21" t="str">
        <f t="shared" si="10"/>
        <v/>
      </c>
      <c r="Z21" t="str">
        <f t="shared" si="11"/>
        <v/>
      </c>
      <c r="AA21" t="str">
        <f t="shared" si="12"/>
        <v/>
      </c>
    </row>
    <row r="22" spans="1:27" ht="13.7" customHeight="1" x14ac:dyDescent="0.25">
      <c r="A22" s="12">
        <f t="shared" si="13"/>
        <v>15</v>
      </c>
      <c r="B22" s="13" t="str">
        <f t="shared" si="14"/>
        <v/>
      </c>
      <c r="C22" s="14">
        <f t="shared" si="15"/>
        <v>44662</v>
      </c>
      <c r="D22" s="14">
        <f t="shared" si="0"/>
        <v>44663</v>
      </c>
      <c r="E22" s="14">
        <f t="shared" si="1"/>
        <v>44664</v>
      </c>
      <c r="F22" s="14">
        <f t="shared" si="2"/>
        <v>44665</v>
      </c>
      <c r="G22" s="14">
        <f t="shared" si="3"/>
        <v>44666</v>
      </c>
      <c r="H22" s="15">
        <f t="shared" si="4"/>
        <v>44667</v>
      </c>
      <c r="I22" s="15">
        <f t="shared" si="5"/>
        <v>44668</v>
      </c>
      <c r="J22" s="16"/>
      <c r="K22" s="17" t="str">
        <f t="shared" si="6"/>
        <v xml:space="preserve">  Pâques (dim 17/4)</v>
      </c>
      <c r="N22" s="18" t="str">
        <f>IF(C22="","",IF(ISERROR(MATCH(C22,'Jours fériés'!$D$4:$D$203,0)),"",INDEX('Jours fériés'!$A$4:$A$203,MATCH(C22,'Jours fériés'!$D$4:$D$203,0),1)))</f>
        <v/>
      </c>
      <c r="O22" s="18" t="str">
        <f>IF(D22="","",IF(ISERROR(MATCH(D22,'Jours fériés'!$D$4:$D$203,0)),"",INDEX('Jours fériés'!$A$4:$A$203,MATCH(D22,'Jours fériés'!$D$4:$D$203,0),1)))</f>
        <v/>
      </c>
      <c r="P22" s="18" t="str">
        <f>IF(E22="","",IF(ISERROR(MATCH(E22,'Jours fériés'!$D$4:$D$203,0)),"",INDEX('Jours fériés'!$A$4:$A$203,MATCH(E22,'Jours fériés'!$D$4:$D$203,0),1)))</f>
        <v/>
      </c>
      <c r="Q22" s="18" t="str">
        <f>IF(F22="","",IF(ISERROR(MATCH(F22,'Jours fériés'!$D$4:$D$203,0)),"",INDEX('Jours fériés'!$A$4:$A$203,MATCH(F22,'Jours fériés'!$D$4:$D$203,0),1)))</f>
        <v/>
      </c>
      <c r="R22" s="18" t="str">
        <f>IF(G22="","",IF(ISERROR(MATCH(G22,'Jours fériés'!$D$4:$D$203,0)),"",INDEX('Jours fériés'!$A$4:$A$203,MATCH(G22,'Jours fériés'!$D$4:$D$203,0),1)))</f>
        <v/>
      </c>
      <c r="S22" s="18" t="str">
        <f>IF(H22="","",IF(ISERROR(MATCH(H22,'Jours fériés'!$D$4:$D$203,0)),"",INDEX('Jours fériés'!$A$4:$A$203,MATCH(H22,'Jours fériés'!$D$4:$D$203,0),1)))</f>
        <v/>
      </c>
      <c r="T22" s="18" t="str">
        <f>IF(I22="","",IF(ISERROR(MATCH(I22,'Jours fériés'!$D$4:$D$203,0)),"",INDEX('Jours fériés'!$A$4:$A$203,MATCH(I22,'Jours fériés'!$D$4:$D$203,0),1)))</f>
        <v>Pâques</v>
      </c>
      <c r="U22" t="str">
        <f t="shared" si="16"/>
        <v/>
      </c>
      <c r="V22" t="str">
        <f t="shared" si="7"/>
        <v/>
      </c>
      <c r="W22" t="str">
        <f t="shared" si="8"/>
        <v/>
      </c>
      <c r="X22" t="str">
        <f t="shared" si="9"/>
        <v/>
      </c>
      <c r="Y22" t="str">
        <f t="shared" si="10"/>
        <v/>
      </c>
      <c r="Z22" t="str">
        <f t="shared" si="11"/>
        <v/>
      </c>
      <c r="AA22" t="str">
        <f t="shared" si="12"/>
        <v xml:space="preserve">  Pâques (dim 17/4)</v>
      </c>
    </row>
    <row r="23" spans="1:27" ht="13.7" customHeight="1" x14ac:dyDescent="0.25">
      <c r="A23" s="12">
        <f t="shared" si="13"/>
        <v>16</v>
      </c>
      <c r="B23" s="13" t="str">
        <f t="shared" si="14"/>
        <v/>
      </c>
      <c r="C23" s="14">
        <f t="shared" si="15"/>
        <v>44669</v>
      </c>
      <c r="D23" s="14">
        <f t="shared" si="0"/>
        <v>44670</v>
      </c>
      <c r="E23" s="14">
        <f t="shared" si="1"/>
        <v>44671</v>
      </c>
      <c r="F23" s="14">
        <f t="shared" si="2"/>
        <v>44672</v>
      </c>
      <c r="G23" s="14">
        <f t="shared" si="3"/>
        <v>44673</v>
      </c>
      <c r="H23" s="15">
        <f t="shared" si="4"/>
        <v>44674</v>
      </c>
      <c r="I23" s="15">
        <f t="shared" si="5"/>
        <v>44675</v>
      </c>
      <c r="J23" s="16"/>
      <c r="K23" s="17" t="str">
        <f t="shared" si="6"/>
        <v xml:space="preserve">    (lun 18/4)</v>
      </c>
      <c r="N23" s="18" t="str">
        <f>IF(C23="","",IF(ISERROR(MATCH(C23,'Jours fériés'!$D$4:$D$203,0)),"",INDEX('Jours fériés'!$A$4:$A$203,MATCH(C23,'Jours fériés'!$D$4:$D$203,0),1)))</f>
        <v> </v>
      </c>
      <c r="O23" s="18" t="str">
        <f>IF(D23="","",IF(ISERROR(MATCH(D23,'Jours fériés'!$D$4:$D$203,0)),"",INDEX('Jours fériés'!$A$4:$A$203,MATCH(D23,'Jours fériés'!$D$4:$D$203,0),1)))</f>
        <v/>
      </c>
      <c r="P23" s="18" t="str">
        <f>IF(E23="","",IF(ISERROR(MATCH(E23,'Jours fériés'!$D$4:$D$203,0)),"",INDEX('Jours fériés'!$A$4:$A$203,MATCH(E23,'Jours fériés'!$D$4:$D$203,0),1)))</f>
        <v/>
      </c>
      <c r="Q23" s="18" t="str">
        <f>IF(F23="","",IF(ISERROR(MATCH(F23,'Jours fériés'!$D$4:$D$203,0)),"",INDEX('Jours fériés'!$A$4:$A$203,MATCH(F23,'Jours fériés'!$D$4:$D$203,0),1)))</f>
        <v/>
      </c>
      <c r="R23" s="18" t="str">
        <f>IF(G23="","",IF(ISERROR(MATCH(G23,'Jours fériés'!$D$4:$D$203,0)),"",INDEX('Jours fériés'!$A$4:$A$203,MATCH(G23,'Jours fériés'!$D$4:$D$203,0),1)))</f>
        <v/>
      </c>
      <c r="S23" s="18" t="str">
        <f>IF(H23="","",IF(ISERROR(MATCH(H23,'Jours fériés'!$D$4:$D$203,0)),"",INDEX('Jours fériés'!$A$4:$A$203,MATCH(H23,'Jours fériés'!$D$4:$D$203,0),1)))</f>
        <v/>
      </c>
      <c r="T23" s="18" t="str">
        <f>IF(I23="","",IF(ISERROR(MATCH(I23,'Jours fériés'!$D$4:$D$203,0)),"",INDEX('Jours fériés'!$A$4:$A$203,MATCH(I23,'Jours fériés'!$D$4:$D$203,0),1)))</f>
        <v/>
      </c>
      <c r="U23" t="str">
        <f t="shared" si="16"/>
        <v xml:space="preserve">    (lun 18/4)</v>
      </c>
      <c r="V23" t="str">
        <f t="shared" si="7"/>
        <v/>
      </c>
      <c r="W23" t="str">
        <f t="shared" si="8"/>
        <v/>
      </c>
      <c r="X23" t="str">
        <f t="shared" si="9"/>
        <v/>
      </c>
      <c r="Y23" t="str">
        <f t="shared" si="10"/>
        <v/>
      </c>
      <c r="Z23" t="str">
        <f t="shared" si="11"/>
        <v/>
      </c>
      <c r="AA23" t="str">
        <f t="shared" si="12"/>
        <v/>
      </c>
    </row>
    <row r="24" spans="1:27" ht="13.7" customHeight="1" x14ac:dyDescent="0.25">
      <c r="A24" s="12">
        <f t="shared" si="13"/>
        <v>17</v>
      </c>
      <c r="B24" s="13" t="str">
        <f t="shared" si="14"/>
        <v>MAI</v>
      </c>
      <c r="C24" s="14">
        <f t="shared" si="15"/>
        <v>44676</v>
      </c>
      <c r="D24" s="14">
        <f t="shared" si="0"/>
        <v>44677</v>
      </c>
      <c r="E24" s="14">
        <f t="shared" si="1"/>
        <v>44678</v>
      </c>
      <c r="F24" s="14">
        <f t="shared" si="2"/>
        <v>44679</v>
      </c>
      <c r="G24" s="14">
        <f t="shared" si="3"/>
        <v>44680</v>
      </c>
      <c r="H24" s="15">
        <f t="shared" si="4"/>
        <v>44681</v>
      </c>
      <c r="I24" s="15">
        <f t="shared" si="5"/>
        <v>44682</v>
      </c>
      <c r="J24" s="16"/>
      <c r="K24" s="17" t="str">
        <f t="shared" si="6"/>
        <v xml:space="preserve">  Fête du Travail (dim 1/5)</v>
      </c>
      <c r="N24" s="18" t="str">
        <f>IF(C24="","",IF(ISERROR(MATCH(C24,'Jours fériés'!$D$4:$D$203,0)),"",INDEX('Jours fériés'!$A$4:$A$203,MATCH(C24,'Jours fériés'!$D$4:$D$203,0),1)))</f>
        <v/>
      </c>
      <c r="O24" s="18" t="str">
        <f>IF(D24="","",IF(ISERROR(MATCH(D24,'Jours fériés'!$D$4:$D$203,0)),"",INDEX('Jours fériés'!$A$4:$A$203,MATCH(D24,'Jours fériés'!$D$4:$D$203,0),1)))</f>
        <v/>
      </c>
      <c r="P24" s="18" t="str">
        <f>IF(E24="","",IF(ISERROR(MATCH(E24,'Jours fériés'!$D$4:$D$203,0)),"",INDEX('Jours fériés'!$A$4:$A$203,MATCH(E24,'Jours fériés'!$D$4:$D$203,0),1)))</f>
        <v/>
      </c>
      <c r="Q24" s="18" t="str">
        <f>IF(F24="","",IF(ISERROR(MATCH(F24,'Jours fériés'!$D$4:$D$203,0)),"",INDEX('Jours fériés'!$A$4:$A$203,MATCH(F24,'Jours fériés'!$D$4:$D$203,0),1)))</f>
        <v/>
      </c>
      <c r="R24" s="18" t="str">
        <f>IF(G24="","",IF(ISERROR(MATCH(G24,'Jours fériés'!$D$4:$D$203,0)),"",INDEX('Jours fériés'!$A$4:$A$203,MATCH(G24,'Jours fériés'!$D$4:$D$203,0),1)))</f>
        <v/>
      </c>
      <c r="S24" s="18" t="str">
        <f>IF(H24="","",IF(ISERROR(MATCH(H24,'Jours fériés'!$D$4:$D$203,0)),"",INDEX('Jours fériés'!$A$4:$A$203,MATCH(H24,'Jours fériés'!$D$4:$D$203,0),1)))</f>
        <v/>
      </c>
      <c r="T24" s="18" t="str">
        <f>IF(I24="","",IF(ISERROR(MATCH(I24,'Jours fériés'!$D$4:$D$203,0)),"",INDEX('Jours fériés'!$A$4:$A$203,MATCH(I24,'Jours fériés'!$D$4:$D$203,0),1)))</f>
        <v>Fête du Travail</v>
      </c>
      <c r="U24" t="str">
        <f t="shared" si="16"/>
        <v/>
      </c>
      <c r="V24" t="str">
        <f t="shared" si="7"/>
        <v/>
      </c>
      <c r="W24" t="str">
        <f t="shared" si="8"/>
        <v/>
      </c>
      <c r="X24" t="str">
        <f t="shared" si="9"/>
        <v/>
      </c>
      <c r="Y24" t="str">
        <f t="shared" si="10"/>
        <v/>
      </c>
      <c r="Z24" t="str">
        <f t="shared" si="11"/>
        <v/>
      </c>
      <c r="AA24" t="str">
        <f t="shared" si="12"/>
        <v xml:space="preserve">  Fête du Travail (dim 1/5)</v>
      </c>
    </row>
    <row r="25" spans="1:27" ht="13.7" customHeight="1" x14ac:dyDescent="0.25">
      <c r="A25" s="12">
        <f t="shared" si="13"/>
        <v>18</v>
      </c>
      <c r="B25" s="13" t="str">
        <f t="shared" si="14"/>
        <v/>
      </c>
      <c r="C25" s="14">
        <f t="shared" si="15"/>
        <v>44683</v>
      </c>
      <c r="D25" s="14">
        <f t="shared" si="0"/>
        <v>44684</v>
      </c>
      <c r="E25" s="14">
        <f t="shared" si="1"/>
        <v>44685</v>
      </c>
      <c r="F25" s="14">
        <f t="shared" si="2"/>
        <v>44686</v>
      </c>
      <c r="G25" s="14">
        <f t="shared" si="3"/>
        <v>44687</v>
      </c>
      <c r="H25" s="15">
        <f t="shared" si="4"/>
        <v>44688</v>
      </c>
      <c r="I25" s="15">
        <f t="shared" si="5"/>
        <v>44689</v>
      </c>
      <c r="J25" s="16"/>
      <c r="K25" s="17" t="str">
        <f t="shared" si="6"/>
        <v xml:space="preserve">  Victoire 1945 (dim 8/5)</v>
      </c>
      <c r="N25" s="18" t="str">
        <f>IF(C25="","",IF(ISERROR(MATCH(C25,'Jours fériés'!$D$4:$D$203,0)),"",INDEX('Jours fériés'!$A$4:$A$203,MATCH(C25,'Jours fériés'!$D$4:$D$203,0),1)))</f>
        <v/>
      </c>
      <c r="O25" s="18" t="str">
        <f>IF(D25="","",IF(ISERROR(MATCH(D25,'Jours fériés'!$D$4:$D$203,0)),"",INDEX('Jours fériés'!$A$4:$A$203,MATCH(D25,'Jours fériés'!$D$4:$D$203,0),1)))</f>
        <v/>
      </c>
      <c r="P25" s="18" t="str">
        <f>IF(E25="","",IF(ISERROR(MATCH(E25,'Jours fériés'!$D$4:$D$203,0)),"",INDEX('Jours fériés'!$A$4:$A$203,MATCH(E25,'Jours fériés'!$D$4:$D$203,0),1)))</f>
        <v/>
      </c>
      <c r="Q25" s="18" t="str">
        <f>IF(F25="","",IF(ISERROR(MATCH(F25,'Jours fériés'!$D$4:$D$203,0)),"",INDEX('Jours fériés'!$A$4:$A$203,MATCH(F25,'Jours fériés'!$D$4:$D$203,0),1)))</f>
        <v/>
      </c>
      <c r="R25" s="18" t="str">
        <f>IF(G25="","",IF(ISERROR(MATCH(G25,'Jours fériés'!$D$4:$D$203,0)),"",INDEX('Jours fériés'!$A$4:$A$203,MATCH(G25,'Jours fériés'!$D$4:$D$203,0),1)))</f>
        <v/>
      </c>
      <c r="S25" s="18" t="str">
        <f>IF(H25="","",IF(ISERROR(MATCH(H25,'Jours fériés'!$D$4:$D$203,0)),"",INDEX('Jours fériés'!$A$4:$A$203,MATCH(H25,'Jours fériés'!$D$4:$D$203,0),1)))</f>
        <v/>
      </c>
      <c r="T25" s="18" t="str">
        <f>IF(I25="","",IF(ISERROR(MATCH(I25,'Jours fériés'!$D$4:$D$203,0)),"",INDEX('Jours fériés'!$A$4:$A$203,MATCH(I25,'Jours fériés'!$D$4:$D$203,0),1)))</f>
        <v>Victoire 1945</v>
      </c>
      <c r="U25" t="str">
        <f t="shared" si="16"/>
        <v/>
      </c>
      <c r="V25" t="str">
        <f t="shared" si="7"/>
        <v/>
      </c>
      <c r="W25" t="str">
        <f t="shared" si="8"/>
        <v/>
      </c>
      <c r="X25" t="str">
        <f t="shared" si="9"/>
        <v/>
      </c>
      <c r="Y25" t="str">
        <f t="shared" si="10"/>
        <v/>
      </c>
      <c r="Z25" t="str">
        <f t="shared" si="11"/>
        <v/>
      </c>
      <c r="AA25" t="str">
        <f t="shared" si="12"/>
        <v xml:space="preserve">  Victoire 1945 (dim 8/5)</v>
      </c>
    </row>
    <row r="26" spans="1:27" ht="13.7" customHeight="1" x14ac:dyDescent="0.25">
      <c r="A26" s="12">
        <f t="shared" si="13"/>
        <v>19</v>
      </c>
      <c r="B26" s="13" t="str">
        <f t="shared" si="14"/>
        <v/>
      </c>
      <c r="C26" s="14">
        <f t="shared" si="15"/>
        <v>44690</v>
      </c>
      <c r="D26" s="14">
        <f t="shared" si="0"/>
        <v>44691</v>
      </c>
      <c r="E26" s="14">
        <f t="shared" si="1"/>
        <v>44692</v>
      </c>
      <c r="F26" s="14">
        <f t="shared" si="2"/>
        <v>44693</v>
      </c>
      <c r="G26" s="14">
        <f t="shared" si="3"/>
        <v>44694</v>
      </c>
      <c r="H26" s="15">
        <f t="shared" si="4"/>
        <v>44695</v>
      </c>
      <c r="I26" s="15">
        <f t="shared" si="5"/>
        <v>44696</v>
      </c>
      <c r="J26" s="16"/>
      <c r="K26" s="17" t="str">
        <f t="shared" si="6"/>
        <v/>
      </c>
      <c r="N26" s="18" t="str">
        <f>IF(C26="","",IF(ISERROR(MATCH(C26,'Jours fériés'!$D$4:$D$203,0)),"",INDEX('Jours fériés'!$A$4:$A$203,MATCH(C26,'Jours fériés'!$D$4:$D$203,0),1)))</f>
        <v/>
      </c>
      <c r="O26" s="18" t="str">
        <f>IF(D26="","",IF(ISERROR(MATCH(D26,'Jours fériés'!$D$4:$D$203,0)),"",INDEX('Jours fériés'!$A$4:$A$203,MATCH(D26,'Jours fériés'!$D$4:$D$203,0),1)))</f>
        <v/>
      </c>
      <c r="P26" s="18" t="str">
        <f>IF(E26="","",IF(ISERROR(MATCH(E26,'Jours fériés'!$D$4:$D$203,0)),"",INDEX('Jours fériés'!$A$4:$A$203,MATCH(E26,'Jours fériés'!$D$4:$D$203,0),1)))</f>
        <v/>
      </c>
      <c r="Q26" s="18" t="str">
        <f>IF(F26="","",IF(ISERROR(MATCH(F26,'Jours fériés'!$D$4:$D$203,0)),"",INDEX('Jours fériés'!$A$4:$A$203,MATCH(F26,'Jours fériés'!$D$4:$D$203,0),1)))</f>
        <v/>
      </c>
      <c r="R26" s="18" t="str">
        <f>IF(G26="","",IF(ISERROR(MATCH(G26,'Jours fériés'!$D$4:$D$203,0)),"",INDEX('Jours fériés'!$A$4:$A$203,MATCH(G26,'Jours fériés'!$D$4:$D$203,0),1)))</f>
        <v/>
      </c>
      <c r="S26" s="18" t="str">
        <f>IF(H26="","",IF(ISERROR(MATCH(H26,'Jours fériés'!$D$4:$D$203,0)),"",INDEX('Jours fériés'!$A$4:$A$203,MATCH(H26,'Jours fériés'!$D$4:$D$203,0),1)))</f>
        <v/>
      </c>
      <c r="T26" s="18" t="str">
        <f>IF(I26="","",IF(ISERROR(MATCH(I26,'Jours fériés'!$D$4:$D$203,0)),"",INDEX('Jours fériés'!$A$4:$A$203,MATCH(I26,'Jours fériés'!$D$4:$D$203,0),1)))</f>
        <v/>
      </c>
      <c r="U26" t="str">
        <f t="shared" si="16"/>
        <v/>
      </c>
      <c r="V26" t="str">
        <f t="shared" si="7"/>
        <v/>
      </c>
      <c r="W26" t="str">
        <f t="shared" si="8"/>
        <v/>
      </c>
      <c r="X26" t="str">
        <f t="shared" si="9"/>
        <v/>
      </c>
      <c r="Y26" t="str">
        <f t="shared" si="10"/>
        <v/>
      </c>
      <c r="Z26" t="str">
        <f t="shared" si="11"/>
        <v/>
      </c>
      <c r="AA26" t="str">
        <f t="shared" si="12"/>
        <v/>
      </c>
    </row>
    <row r="27" spans="1:27" ht="13.7" customHeight="1" x14ac:dyDescent="0.25">
      <c r="A27" s="12">
        <f t="shared" si="13"/>
        <v>20</v>
      </c>
      <c r="B27" s="13" t="str">
        <f t="shared" si="14"/>
        <v/>
      </c>
      <c r="C27" s="14">
        <f t="shared" si="15"/>
        <v>44697</v>
      </c>
      <c r="D27" s="14">
        <f t="shared" si="0"/>
        <v>44698</v>
      </c>
      <c r="E27" s="14">
        <f t="shared" si="1"/>
        <v>44699</v>
      </c>
      <c r="F27" s="14">
        <f t="shared" si="2"/>
        <v>44700</v>
      </c>
      <c r="G27" s="14">
        <f t="shared" si="3"/>
        <v>44701</v>
      </c>
      <c r="H27" s="15">
        <f t="shared" si="4"/>
        <v>44702</v>
      </c>
      <c r="I27" s="15">
        <f t="shared" si="5"/>
        <v>44703</v>
      </c>
      <c r="J27" s="16"/>
      <c r="K27" s="17" t="str">
        <f t="shared" si="6"/>
        <v/>
      </c>
      <c r="N27" s="18" t="str">
        <f>IF(C27="","",IF(ISERROR(MATCH(C27,'Jours fériés'!$D$4:$D$203,0)),"",INDEX('Jours fériés'!$A$4:$A$203,MATCH(C27,'Jours fériés'!$D$4:$D$203,0),1)))</f>
        <v/>
      </c>
      <c r="O27" s="18" t="str">
        <f>IF(D27="","",IF(ISERROR(MATCH(D27,'Jours fériés'!$D$4:$D$203,0)),"",INDEX('Jours fériés'!$A$4:$A$203,MATCH(D27,'Jours fériés'!$D$4:$D$203,0),1)))</f>
        <v/>
      </c>
      <c r="P27" s="18" t="str">
        <f>IF(E27="","",IF(ISERROR(MATCH(E27,'Jours fériés'!$D$4:$D$203,0)),"",INDEX('Jours fériés'!$A$4:$A$203,MATCH(E27,'Jours fériés'!$D$4:$D$203,0),1)))</f>
        <v/>
      </c>
      <c r="Q27" s="18" t="str">
        <f>IF(F27="","",IF(ISERROR(MATCH(F27,'Jours fériés'!$D$4:$D$203,0)),"",INDEX('Jours fériés'!$A$4:$A$203,MATCH(F27,'Jours fériés'!$D$4:$D$203,0),1)))</f>
        <v/>
      </c>
      <c r="R27" s="18" t="str">
        <f>IF(G27="","",IF(ISERROR(MATCH(G27,'Jours fériés'!$D$4:$D$203,0)),"",INDEX('Jours fériés'!$A$4:$A$203,MATCH(G27,'Jours fériés'!$D$4:$D$203,0),1)))</f>
        <v/>
      </c>
      <c r="S27" s="18" t="str">
        <f>IF(H27="","",IF(ISERROR(MATCH(H27,'Jours fériés'!$D$4:$D$203,0)),"",INDEX('Jours fériés'!$A$4:$A$203,MATCH(H27,'Jours fériés'!$D$4:$D$203,0),1)))</f>
        <v/>
      </c>
      <c r="T27" s="18" t="str">
        <f>IF(I27="","",IF(ISERROR(MATCH(I27,'Jours fériés'!$D$4:$D$203,0)),"",INDEX('Jours fériés'!$A$4:$A$203,MATCH(I27,'Jours fériés'!$D$4:$D$203,0),1)))</f>
        <v/>
      </c>
      <c r="U27" t="str">
        <f t="shared" si="16"/>
        <v/>
      </c>
      <c r="V27" t="str">
        <f t="shared" si="7"/>
        <v/>
      </c>
      <c r="W27" t="str">
        <f t="shared" si="8"/>
        <v/>
      </c>
      <c r="X27" t="str">
        <f t="shared" si="9"/>
        <v/>
      </c>
      <c r="Y27" t="str">
        <f t="shared" si="10"/>
        <v/>
      </c>
      <c r="Z27" t="str">
        <f t="shared" si="11"/>
        <v/>
      </c>
      <c r="AA27" t="str">
        <f t="shared" si="12"/>
        <v/>
      </c>
    </row>
    <row r="28" spans="1:27" ht="13.7" customHeight="1" x14ac:dyDescent="0.25">
      <c r="A28" s="12">
        <f t="shared" si="13"/>
        <v>21</v>
      </c>
      <c r="B28" s="13" t="str">
        <f t="shared" si="14"/>
        <v/>
      </c>
      <c r="C28" s="14">
        <f t="shared" si="15"/>
        <v>44704</v>
      </c>
      <c r="D28" s="14">
        <f t="shared" si="0"/>
        <v>44705</v>
      </c>
      <c r="E28" s="14">
        <f t="shared" si="1"/>
        <v>44706</v>
      </c>
      <c r="F28" s="14">
        <f t="shared" si="2"/>
        <v>44707</v>
      </c>
      <c r="G28" s="14">
        <f t="shared" si="3"/>
        <v>44708</v>
      </c>
      <c r="H28" s="15">
        <f t="shared" si="4"/>
        <v>44709</v>
      </c>
      <c r="I28" s="15">
        <f t="shared" si="5"/>
        <v>44710</v>
      </c>
      <c r="J28" s="16"/>
      <c r="K28" s="17" t="str">
        <f t="shared" si="6"/>
        <v xml:space="preserve">  Ascension (jeu 26/5)   Fête des mères (dim 29/5)</v>
      </c>
      <c r="N28" s="18" t="str">
        <f>IF(C28="","",IF(ISERROR(MATCH(C28,'Jours fériés'!$D$4:$D$203,0)),"",INDEX('Jours fériés'!$A$4:$A$203,MATCH(C28,'Jours fériés'!$D$4:$D$203,0),1)))</f>
        <v/>
      </c>
      <c r="O28" s="18" t="str">
        <f>IF(D28="","",IF(ISERROR(MATCH(D28,'Jours fériés'!$D$4:$D$203,0)),"",INDEX('Jours fériés'!$A$4:$A$203,MATCH(D28,'Jours fériés'!$D$4:$D$203,0),1)))</f>
        <v/>
      </c>
      <c r="P28" s="18" t="str">
        <f>IF(E28="","",IF(ISERROR(MATCH(E28,'Jours fériés'!$D$4:$D$203,0)),"",INDEX('Jours fériés'!$A$4:$A$203,MATCH(E28,'Jours fériés'!$D$4:$D$203,0),1)))</f>
        <v/>
      </c>
      <c r="Q28" s="18" t="str">
        <f>IF(F28="","",IF(ISERROR(MATCH(F28,'Jours fériés'!$D$4:$D$203,0)),"",INDEX('Jours fériés'!$A$4:$A$203,MATCH(F28,'Jours fériés'!$D$4:$D$203,0),1)))</f>
        <v>Ascension</v>
      </c>
      <c r="R28" s="18" t="str">
        <f>IF(G28="","",IF(ISERROR(MATCH(G28,'Jours fériés'!$D$4:$D$203,0)),"",INDEX('Jours fériés'!$A$4:$A$203,MATCH(G28,'Jours fériés'!$D$4:$D$203,0),1)))</f>
        <v/>
      </c>
      <c r="S28" s="18" t="str">
        <f>IF(H28="","",IF(ISERROR(MATCH(H28,'Jours fériés'!$D$4:$D$203,0)),"",INDEX('Jours fériés'!$A$4:$A$203,MATCH(H28,'Jours fériés'!$D$4:$D$203,0),1)))</f>
        <v/>
      </c>
      <c r="T28" s="18" t="str">
        <f>IF(I28="","",IF(ISERROR(MATCH(I28,'Jours fériés'!$D$4:$D$203,0)),"",INDEX('Jours fériés'!$A$4:$A$203,MATCH(I28,'Jours fériés'!$D$4:$D$203,0),1)))</f>
        <v xml:space="preserve"> Fête des mères</v>
      </c>
      <c r="U28" t="str">
        <f t="shared" si="16"/>
        <v/>
      </c>
      <c r="V28" t="str">
        <f t="shared" si="7"/>
        <v/>
      </c>
      <c r="W28" t="str">
        <f t="shared" si="8"/>
        <v/>
      </c>
      <c r="X28" t="str">
        <f t="shared" si="9"/>
        <v xml:space="preserve">  Ascension (jeu 26/5)</v>
      </c>
      <c r="Y28" t="str">
        <f t="shared" si="10"/>
        <v/>
      </c>
      <c r="Z28" t="str">
        <f t="shared" si="11"/>
        <v/>
      </c>
      <c r="AA28" t="str">
        <f t="shared" si="12"/>
        <v xml:space="preserve">   Fête des mères (dim 29/5)</v>
      </c>
    </row>
    <row r="29" spans="1:27" ht="13.7" customHeight="1" x14ac:dyDescent="0.25">
      <c r="A29" s="12">
        <f t="shared" si="13"/>
        <v>22</v>
      </c>
      <c r="B29" s="13" t="str">
        <f t="shared" si="14"/>
        <v>JUIN</v>
      </c>
      <c r="C29" s="14">
        <f t="shared" si="15"/>
        <v>44711</v>
      </c>
      <c r="D29" s="14">
        <f t="shared" si="0"/>
        <v>44712</v>
      </c>
      <c r="E29" s="14">
        <f t="shared" si="1"/>
        <v>44713</v>
      </c>
      <c r="F29" s="14">
        <f t="shared" si="2"/>
        <v>44714</v>
      </c>
      <c r="G29" s="14">
        <f t="shared" si="3"/>
        <v>44715</v>
      </c>
      <c r="H29" s="15">
        <f t="shared" si="4"/>
        <v>44716</v>
      </c>
      <c r="I29" s="15">
        <f t="shared" si="5"/>
        <v>44717</v>
      </c>
      <c r="J29" s="16"/>
      <c r="K29" s="17" t="str">
        <f t="shared" si="6"/>
        <v xml:space="preserve">  Pentecôte (dim 5/6)</v>
      </c>
      <c r="N29" s="18" t="str">
        <f>IF(C29="","",IF(ISERROR(MATCH(C29,'Jours fériés'!$D$4:$D$203,0)),"",INDEX('Jours fériés'!$A$4:$A$203,MATCH(C29,'Jours fériés'!$D$4:$D$203,0),1)))</f>
        <v/>
      </c>
      <c r="O29" s="18" t="str">
        <f>IF(D29="","",IF(ISERROR(MATCH(D29,'Jours fériés'!$D$4:$D$203,0)),"",INDEX('Jours fériés'!$A$4:$A$203,MATCH(D29,'Jours fériés'!$D$4:$D$203,0),1)))</f>
        <v/>
      </c>
      <c r="P29" s="18" t="str">
        <f>IF(E29="","",IF(ISERROR(MATCH(E29,'Jours fériés'!$D$4:$D$203,0)),"",INDEX('Jours fériés'!$A$4:$A$203,MATCH(E29,'Jours fériés'!$D$4:$D$203,0),1)))</f>
        <v/>
      </c>
      <c r="Q29" s="18" t="str">
        <f>IF(F29="","",IF(ISERROR(MATCH(F29,'Jours fériés'!$D$4:$D$203,0)),"",INDEX('Jours fériés'!$A$4:$A$203,MATCH(F29,'Jours fériés'!$D$4:$D$203,0),1)))</f>
        <v/>
      </c>
      <c r="R29" s="18" t="str">
        <f>IF(G29="","",IF(ISERROR(MATCH(G29,'Jours fériés'!$D$4:$D$203,0)),"",INDEX('Jours fériés'!$A$4:$A$203,MATCH(G29,'Jours fériés'!$D$4:$D$203,0),1)))</f>
        <v/>
      </c>
      <c r="S29" s="18" t="str">
        <f>IF(H29="","",IF(ISERROR(MATCH(H29,'Jours fériés'!$D$4:$D$203,0)),"",INDEX('Jours fériés'!$A$4:$A$203,MATCH(H29,'Jours fériés'!$D$4:$D$203,0),1)))</f>
        <v/>
      </c>
      <c r="T29" s="18" t="str">
        <f>IF(I29="","",IF(ISERROR(MATCH(I29,'Jours fériés'!$D$4:$D$203,0)),"",INDEX('Jours fériés'!$A$4:$A$203,MATCH(I29,'Jours fériés'!$D$4:$D$203,0),1)))</f>
        <v>Pentecôte</v>
      </c>
      <c r="U29" t="str">
        <f t="shared" si="16"/>
        <v/>
      </c>
      <c r="V29" t="str">
        <f t="shared" si="7"/>
        <v/>
      </c>
      <c r="W29" t="str">
        <f t="shared" si="8"/>
        <v/>
      </c>
      <c r="X29" t="str">
        <f t="shared" si="9"/>
        <v/>
      </c>
      <c r="Y29" t="str">
        <f t="shared" si="10"/>
        <v/>
      </c>
      <c r="Z29" t="str">
        <f t="shared" si="11"/>
        <v/>
      </c>
      <c r="AA29" t="str">
        <f t="shared" si="12"/>
        <v xml:space="preserve">  Pentecôte (dim 5/6)</v>
      </c>
    </row>
    <row r="30" spans="1:27" ht="13.7" customHeight="1" x14ac:dyDescent="0.25">
      <c r="A30" s="12">
        <f t="shared" si="13"/>
        <v>23</v>
      </c>
      <c r="B30" s="13" t="str">
        <f t="shared" si="14"/>
        <v/>
      </c>
      <c r="C30" s="14">
        <f t="shared" si="15"/>
        <v>44718</v>
      </c>
      <c r="D30" s="14">
        <f t="shared" si="0"/>
        <v>44719</v>
      </c>
      <c r="E30" s="14">
        <f t="shared" si="1"/>
        <v>44720</v>
      </c>
      <c r="F30" s="14">
        <f t="shared" si="2"/>
        <v>44721</v>
      </c>
      <c r="G30" s="14">
        <f t="shared" si="3"/>
        <v>44722</v>
      </c>
      <c r="H30" s="15">
        <f t="shared" si="4"/>
        <v>44723</v>
      </c>
      <c r="I30" s="15">
        <f t="shared" si="5"/>
        <v>44724</v>
      </c>
      <c r="J30" s="16"/>
      <c r="K30" s="17" t="str">
        <f t="shared" si="6"/>
        <v xml:space="preserve">    (lun 6/6)</v>
      </c>
      <c r="N30" s="18" t="str">
        <f>IF(C30="","",IF(ISERROR(MATCH(C30,'Jours fériés'!$D$4:$D$203,0)),"",INDEX('Jours fériés'!$A$4:$A$203,MATCH(C30,'Jours fériés'!$D$4:$D$203,0),1)))</f>
        <v> </v>
      </c>
      <c r="O30" s="18" t="str">
        <f>IF(D30="","",IF(ISERROR(MATCH(D30,'Jours fériés'!$D$4:$D$203,0)),"",INDEX('Jours fériés'!$A$4:$A$203,MATCH(D30,'Jours fériés'!$D$4:$D$203,0),1)))</f>
        <v/>
      </c>
      <c r="P30" s="18" t="str">
        <f>IF(E30="","",IF(ISERROR(MATCH(E30,'Jours fériés'!$D$4:$D$203,0)),"",INDEX('Jours fériés'!$A$4:$A$203,MATCH(E30,'Jours fériés'!$D$4:$D$203,0),1)))</f>
        <v/>
      </c>
      <c r="Q30" s="18" t="str">
        <f>IF(F30="","",IF(ISERROR(MATCH(F30,'Jours fériés'!$D$4:$D$203,0)),"",INDEX('Jours fériés'!$A$4:$A$203,MATCH(F30,'Jours fériés'!$D$4:$D$203,0),1)))</f>
        <v/>
      </c>
      <c r="R30" s="18" t="str">
        <f>IF(G30="","",IF(ISERROR(MATCH(G30,'Jours fériés'!$D$4:$D$203,0)),"",INDEX('Jours fériés'!$A$4:$A$203,MATCH(G30,'Jours fériés'!$D$4:$D$203,0),1)))</f>
        <v/>
      </c>
      <c r="S30" s="18" t="str">
        <f>IF(H30="","",IF(ISERROR(MATCH(H30,'Jours fériés'!$D$4:$D$203,0)),"",INDEX('Jours fériés'!$A$4:$A$203,MATCH(H30,'Jours fériés'!$D$4:$D$203,0),1)))</f>
        <v/>
      </c>
      <c r="T30" s="18" t="str">
        <f>IF(I30="","",IF(ISERROR(MATCH(I30,'Jours fériés'!$D$4:$D$203,0)),"",INDEX('Jours fériés'!$A$4:$A$203,MATCH(I30,'Jours fériés'!$D$4:$D$203,0),1)))</f>
        <v/>
      </c>
      <c r="U30" t="str">
        <f t="shared" si="16"/>
        <v xml:space="preserve">    (lun 6/6)</v>
      </c>
      <c r="V30" t="str">
        <f t="shared" si="7"/>
        <v/>
      </c>
      <c r="W30" t="str">
        <f t="shared" si="8"/>
        <v/>
      </c>
      <c r="X30" t="str">
        <f t="shared" si="9"/>
        <v/>
      </c>
      <c r="Y30" t="str">
        <f t="shared" si="10"/>
        <v/>
      </c>
      <c r="Z30" t="str">
        <f t="shared" si="11"/>
        <v/>
      </c>
      <c r="AA30" t="str">
        <f t="shared" si="12"/>
        <v/>
      </c>
    </row>
    <row r="31" spans="1:27" ht="13.7" customHeight="1" x14ac:dyDescent="0.25">
      <c r="A31" s="12">
        <f t="shared" si="13"/>
        <v>24</v>
      </c>
      <c r="B31" s="13" t="str">
        <f t="shared" si="14"/>
        <v/>
      </c>
      <c r="C31" s="14">
        <f t="shared" si="15"/>
        <v>44725</v>
      </c>
      <c r="D31" s="14">
        <f t="shared" si="0"/>
        <v>44726</v>
      </c>
      <c r="E31" s="14">
        <f t="shared" si="1"/>
        <v>44727</v>
      </c>
      <c r="F31" s="14">
        <f t="shared" si="2"/>
        <v>44728</v>
      </c>
      <c r="G31" s="14">
        <f t="shared" si="3"/>
        <v>44729</v>
      </c>
      <c r="H31" s="15">
        <f t="shared" si="4"/>
        <v>44730</v>
      </c>
      <c r="I31" s="15">
        <f t="shared" si="5"/>
        <v>44731</v>
      </c>
      <c r="J31" s="16"/>
      <c r="K31" s="17" t="str">
        <f t="shared" si="6"/>
        <v/>
      </c>
      <c r="N31" s="18" t="str">
        <f>IF(C31="","",IF(ISERROR(MATCH(C31,'Jours fériés'!$D$4:$D$203,0)),"",INDEX('Jours fériés'!$A$4:$A$203,MATCH(C31,'Jours fériés'!$D$4:$D$203,0),1)))</f>
        <v/>
      </c>
      <c r="O31" s="18" t="str">
        <f>IF(D31="","",IF(ISERROR(MATCH(D31,'Jours fériés'!$D$4:$D$203,0)),"",INDEX('Jours fériés'!$A$4:$A$203,MATCH(D31,'Jours fériés'!$D$4:$D$203,0),1)))</f>
        <v/>
      </c>
      <c r="P31" s="18" t="str">
        <f>IF(E31="","",IF(ISERROR(MATCH(E31,'Jours fériés'!$D$4:$D$203,0)),"",INDEX('Jours fériés'!$A$4:$A$203,MATCH(E31,'Jours fériés'!$D$4:$D$203,0),1)))</f>
        <v/>
      </c>
      <c r="Q31" s="18" t="str">
        <f>IF(F31="","",IF(ISERROR(MATCH(F31,'Jours fériés'!$D$4:$D$203,0)),"",INDEX('Jours fériés'!$A$4:$A$203,MATCH(F31,'Jours fériés'!$D$4:$D$203,0),1)))</f>
        <v/>
      </c>
      <c r="R31" s="18" t="str">
        <f>IF(G31="","",IF(ISERROR(MATCH(G31,'Jours fériés'!$D$4:$D$203,0)),"",INDEX('Jours fériés'!$A$4:$A$203,MATCH(G31,'Jours fériés'!$D$4:$D$203,0),1)))</f>
        <v/>
      </c>
      <c r="S31" s="18" t="str">
        <f>IF(H31="","",IF(ISERROR(MATCH(H31,'Jours fériés'!$D$4:$D$203,0)),"",INDEX('Jours fériés'!$A$4:$A$203,MATCH(H31,'Jours fériés'!$D$4:$D$203,0),1)))</f>
        <v/>
      </c>
      <c r="T31" s="18" t="str">
        <f>IF(I31="","",IF(ISERROR(MATCH(I31,'Jours fériés'!$D$4:$D$203,0)),"",INDEX('Jours fériés'!$A$4:$A$203,MATCH(I31,'Jours fériés'!$D$4:$D$203,0),1)))</f>
        <v/>
      </c>
      <c r="U31" t="str">
        <f t="shared" si="16"/>
        <v/>
      </c>
      <c r="V31" t="str">
        <f t="shared" si="7"/>
        <v/>
      </c>
      <c r="W31" t="str">
        <f t="shared" si="8"/>
        <v/>
      </c>
      <c r="X31" t="str">
        <f t="shared" si="9"/>
        <v/>
      </c>
      <c r="Y31" t="str">
        <f t="shared" si="10"/>
        <v/>
      </c>
      <c r="Z31" t="str">
        <f t="shared" si="11"/>
        <v/>
      </c>
      <c r="AA31" t="str">
        <f t="shared" si="12"/>
        <v/>
      </c>
    </row>
    <row r="32" spans="1:27" ht="13.7" customHeight="1" x14ac:dyDescent="0.25">
      <c r="A32" s="12">
        <f t="shared" si="13"/>
        <v>25</v>
      </c>
      <c r="B32" s="13" t="str">
        <f t="shared" si="14"/>
        <v/>
      </c>
      <c r="C32" s="14">
        <f t="shared" si="15"/>
        <v>44732</v>
      </c>
      <c r="D32" s="14">
        <f t="shared" si="0"/>
        <v>44733</v>
      </c>
      <c r="E32" s="14">
        <f t="shared" si="1"/>
        <v>44734</v>
      </c>
      <c r="F32" s="14">
        <f t="shared" si="2"/>
        <v>44735</v>
      </c>
      <c r="G32" s="14">
        <f t="shared" si="3"/>
        <v>44736</v>
      </c>
      <c r="H32" s="15">
        <f t="shared" si="4"/>
        <v>44737</v>
      </c>
      <c r="I32" s="15">
        <f t="shared" si="5"/>
        <v>44738</v>
      </c>
      <c r="J32" s="16"/>
      <c r="K32" s="17" t="str">
        <f t="shared" si="6"/>
        <v/>
      </c>
      <c r="N32" s="18" t="str">
        <f>IF(C32="","",IF(ISERROR(MATCH(C32,'Jours fériés'!$D$4:$D$203,0)),"",INDEX('Jours fériés'!$A$4:$A$203,MATCH(C32,'Jours fériés'!$D$4:$D$203,0),1)))</f>
        <v/>
      </c>
      <c r="O32" s="18" t="str">
        <f>IF(D32="","",IF(ISERROR(MATCH(D32,'Jours fériés'!$D$4:$D$203,0)),"",INDEX('Jours fériés'!$A$4:$A$203,MATCH(D32,'Jours fériés'!$D$4:$D$203,0),1)))</f>
        <v/>
      </c>
      <c r="P32" s="18" t="str">
        <f>IF(E32="","",IF(ISERROR(MATCH(E32,'Jours fériés'!$D$4:$D$203,0)),"",INDEX('Jours fériés'!$A$4:$A$203,MATCH(E32,'Jours fériés'!$D$4:$D$203,0),1)))</f>
        <v/>
      </c>
      <c r="Q32" s="18" t="str">
        <f>IF(F32="","",IF(ISERROR(MATCH(F32,'Jours fériés'!$D$4:$D$203,0)),"",INDEX('Jours fériés'!$A$4:$A$203,MATCH(F32,'Jours fériés'!$D$4:$D$203,0),1)))</f>
        <v/>
      </c>
      <c r="R32" s="18" t="str">
        <f>IF(G32="","",IF(ISERROR(MATCH(G32,'Jours fériés'!$D$4:$D$203,0)),"",INDEX('Jours fériés'!$A$4:$A$203,MATCH(G32,'Jours fériés'!$D$4:$D$203,0),1)))</f>
        <v/>
      </c>
      <c r="S32" s="18" t="str">
        <f>IF(H32="","",IF(ISERROR(MATCH(H32,'Jours fériés'!$D$4:$D$203,0)),"",INDEX('Jours fériés'!$A$4:$A$203,MATCH(H32,'Jours fériés'!$D$4:$D$203,0),1)))</f>
        <v/>
      </c>
      <c r="T32" s="18" t="str">
        <f>IF(I32="","",IF(ISERROR(MATCH(I32,'Jours fériés'!$D$4:$D$203,0)),"",INDEX('Jours fériés'!$A$4:$A$203,MATCH(I32,'Jours fériés'!$D$4:$D$203,0),1)))</f>
        <v/>
      </c>
      <c r="U32" t="str">
        <f t="shared" si="16"/>
        <v/>
      </c>
      <c r="V32" t="str">
        <f t="shared" si="7"/>
        <v/>
      </c>
      <c r="W32" t="str">
        <f t="shared" si="8"/>
        <v/>
      </c>
      <c r="X32" t="str">
        <f t="shared" si="9"/>
        <v/>
      </c>
      <c r="Y32" t="str">
        <f t="shared" si="10"/>
        <v/>
      </c>
      <c r="Z32" t="str">
        <f t="shared" si="11"/>
        <v/>
      </c>
      <c r="AA32" t="str">
        <f t="shared" si="12"/>
        <v/>
      </c>
    </row>
    <row r="33" spans="1:27" ht="13.7" customHeight="1" x14ac:dyDescent="0.25">
      <c r="A33" s="12">
        <f t="shared" si="13"/>
        <v>26</v>
      </c>
      <c r="B33" s="13" t="str">
        <f t="shared" si="14"/>
        <v>JUILLET</v>
      </c>
      <c r="C33" s="14">
        <f t="shared" si="15"/>
        <v>44739</v>
      </c>
      <c r="D33" s="14">
        <f t="shared" si="0"/>
        <v>44740</v>
      </c>
      <c r="E33" s="14">
        <f t="shared" si="1"/>
        <v>44741</v>
      </c>
      <c r="F33" s="14">
        <f t="shared" si="2"/>
        <v>44742</v>
      </c>
      <c r="G33" s="14">
        <f t="shared" si="3"/>
        <v>44743</v>
      </c>
      <c r="H33" s="15">
        <f t="shared" si="4"/>
        <v>44744</v>
      </c>
      <c r="I33" s="15">
        <f t="shared" si="5"/>
        <v>44745</v>
      </c>
      <c r="J33" s="16"/>
      <c r="K33" s="17" t="str">
        <f t="shared" si="6"/>
        <v/>
      </c>
      <c r="N33" s="18" t="str">
        <f>IF(C33="","",IF(ISERROR(MATCH(C33,'Jours fériés'!$D$4:$D$203,0)),"",INDEX('Jours fériés'!$A$4:$A$203,MATCH(C33,'Jours fériés'!$D$4:$D$203,0),1)))</f>
        <v/>
      </c>
      <c r="O33" s="18" t="str">
        <f>IF(D33="","",IF(ISERROR(MATCH(D33,'Jours fériés'!$D$4:$D$203,0)),"",INDEX('Jours fériés'!$A$4:$A$203,MATCH(D33,'Jours fériés'!$D$4:$D$203,0),1)))</f>
        <v/>
      </c>
      <c r="P33" s="18" t="str">
        <f>IF(E33="","",IF(ISERROR(MATCH(E33,'Jours fériés'!$D$4:$D$203,0)),"",INDEX('Jours fériés'!$A$4:$A$203,MATCH(E33,'Jours fériés'!$D$4:$D$203,0),1)))</f>
        <v/>
      </c>
      <c r="Q33" s="18" t="str">
        <f>IF(F33="","",IF(ISERROR(MATCH(F33,'Jours fériés'!$D$4:$D$203,0)),"",INDEX('Jours fériés'!$A$4:$A$203,MATCH(F33,'Jours fériés'!$D$4:$D$203,0),1)))</f>
        <v/>
      </c>
      <c r="R33" s="18" t="str">
        <f>IF(G33="","",IF(ISERROR(MATCH(G33,'Jours fériés'!$D$4:$D$203,0)),"",INDEX('Jours fériés'!$A$4:$A$203,MATCH(G33,'Jours fériés'!$D$4:$D$203,0),1)))</f>
        <v/>
      </c>
      <c r="S33" s="18" t="str">
        <f>IF(H33="","",IF(ISERROR(MATCH(H33,'Jours fériés'!$D$4:$D$203,0)),"",INDEX('Jours fériés'!$A$4:$A$203,MATCH(H33,'Jours fériés'!$D$4:$D$203,0),1)))</f>
        <v/>
      </c>
      <c r="T33" s="18" t="str">
        <f>IF(I33="","",IF(ISERROR(MATCH(I33,'Jours fériés'!$D$4:$D$203,0)),"",INDEX('Jours fériés'!$A$4:$A$203,MATCH(I33,'Jours fériés'!$D$4:$D$203,0),1)))</f>
        <v/>
      </c>
      <c r="U33" t="str">
        <f t="shared" si="16"/>
        <v/>
      </c>
      <c r="V33" t="str">
        <f t="shared" si="7"/>
        <v/>
      </c>
      <c r="W33" t="str">
        <f t="shared" si="8"/>
        <v/>
      </c>
      <c r="X33" t="str">
        <f t="shared" si="9"/>
        <v/>
      </c>
      <c r="Y33" t="str">
        <f t="shared" si="10"/>
        <v/>
      </c>
      <c r="Z33" t="str">
        <f t="shared" si="11"/>
        <v/>
      </c>
      <c r="AA33" t="str">
        <f t="shared" si="12"/>
        <v/>
      </c>
    </row>
    <row r="34" spans="1:27" ht="13.7" customHeight="1" x14ac:dyDescent="0.25">
      <c r="A34" s="12">
        <f t="shared" si="13"/>
        <v>27</v>
      </c>
      <c r="B34" s="13" t="str">
        <f t="shared" si="14"/>
        <v/>
      </c>
      <c r="C34" s="14">
        <f t="shared" si="15"/>
        <v>44746</v>
      </c>
      <c r="D34" s="14">
        <f t="shared" si="0"/>
        <v>44747</v>
      </c>
      <c r="E34" s="14">
        <f t="shared" si="1"/>
        <v>44748</v>
      </c>
      <c r="F34" s="14">
        <f t="shared" si="2"/>
        <v>44749</v>
      </c>
      <c r="G34" s="14">
        <f t="shared" si="3"/>
        <v>44750</v>
      </c>
      <c r="H34" s="15">
        <f t="shared" si="4"/>
        <v>44751</v>
      </c>
      <c r="I34" s="15">
        <f t="shared" si="5"/>
        <v>44752</v>
      </c>
      <c r="J34" s="16"/>
      <c r="K34" s="17" t="str">
        <f t="shared" si="6"/>
        <v/>
      </c>
      <c r="N34" s="18" t="str">
        <f>IF(C34="","",IF(ISERROR(MATCH(C34,'Jours fériés'!$D$4:$D$203,0)),"",INDEX('Jours fériés'!$A$4:$A$203,MATCH(C34,'Jours fériés'!$D$4:$D$203,0),1)))</f>
        <v/>
      </c>
      <c r="O34" s="18" t="str">
        <f>IF(D34="","",IF(ISERROR(MATCH(D34,'Jours fériés'!$D$4:$D$203,0)),"",INDEX('Jours fériés'!$A$4:$A$203,MATCH(D34,'Jours fériés'!$D$4:$D$203,0),1)))</f>
        <v/>
      </c>
      <c r="P34" s="18" t="str">
        <f>IF(E34="","",IF(ISERROR(MATCH(E34,'Jours fériés'!$D$4:$D$203,0)),"",INDEX('Jours fériés'!$A$4:$A$203,MATCH(E34,'Jours fériés'!$D$4:$D$203,0),1)))</f>
        <v/>
      </c>
      <c r="Q34" s="18" t="str">
        <f>IF(F34="","",IF(ISERROR(MATCH(F34,'Jours fériés'!$D$4:$D$203,0)),"",INDEX('Jours fériés'!$A$4:$A$203,MATCH(F34,'Jours fériés'!$D$4:$D$203,0),1)))</f>
        <v/>
      </c>
      <c r="R34" s="18" t="str">
        <f>IF(G34="","",IF(ISERROR(MATCH(G34,'Jours fériés'!$D$4:$D$203,0)),"",INDEX('Jours fériés'!$A$4:$A$203,MATCH(G34,'Jours fériés'!$D$4:$D$203,0),1)))</f>
        <v/>
      </c>
      <c r="S34" s="18" t="str">
        <f>IF(H34="","",IF(ISERROR(MATCH(H34,'Jours fériés'!$D$4:$D$203,0)),"",INDEX('Jours fériés'!$A$4:$A$203,MATCH(H34,'Jours fériés'!$D$4:$D$203,0),1)))</f>
        <v/>
      </c>
      <c r="T34" s="18" t="str">
        <f>IF(I34="","",IF(ISERROR(MATCH(I34,'Jours fériés'!$D$4:$D$203,0)),"",INDEX('Jours fériés'!$A$4:$A$203,MATCH(I34,'Jours fériés'!$D$4:$D$203,0),1)))</f>
        <v/>
      </c>
      <c r="U34" t="str">
        <f t="shared" si="16"/>
        <v/>
      </c>
      <c r="V34" t="str">
        <f t="shared" si="7"/>
        <v/>
      </c>
      <c r="W34" t="str">
        <f t="shared" si="8"/>
        <v/>
      </c>
      <c r="X34" t="str">
        <f t="shared" si="9"/>
        <v/>
      </c>
      <c r="Y34" t="str">
        <f t="shared" si="10"/>
        <v/>
      </c>
      <c r="Z34" t="str">
        <f t="shared" si="11"/>
        <v/>
      </c>
      <c r="AA34" t="str">
        <f t="shared" si="12"/>
        <v/>
      </c>
    </row>
    <row r="35" spans="1:27" ht="13.7" customHeight="1" x14ac:dyDescent="0.25">
      <c r="A35" s="12">
        <f t="shared" si="13"/>
        <v>28</v>
      </c>
      <c r="B35" s="13" t="str">
        <f t="shared" si="14"/>
        <v/>
      </c>
      <c r="C35" s="14">
        <f t="shared" si="15"/>
        <v>44753</v>
      </c>
      <c r="D35" s="14">
        <f t="shared" si="0"/>
        <v>44754</v>
      </c>
      <c r="E35" s="14">
        <f t="shared" si="1"/>
        <v>44755</v>
      </c>
      <c r="F35" s="14">
        <f t="shared" si="2"/>
        <v>44756</v>
      </c>
      <c r="G35" s="14">
        <f t="shared" si="3"/>
        <v>44757</v>
      </c>
      <c r="H35" s="15">
        <f t="shared" si="4"/>
        <v>44758</v>
      </c>
      <c r="I35" s="15">
        <f t="shared" si="5"/>
        <v>44759</v>
      </c>
      <c r="J35" s="16"/>
      <c r="K35" s="17" t="str">
        <f t="shared" si="6"/>
        <v xml:space="preserve">  Fête nationale (jeu 14/7)</v>
      </c>
      <c r="N35" s="18" t="str">
        <f>IF(C35="","",IF(ISERROR(MATCH(C35,'Jours fériés'!$D$4:$D$203,0)),"",INDEX('Jours fériés'!$A$4:$A$203,MATCH(C35,'Jours fériés'!$D$4:$D$203,0),1)))</f>
        <v/>
      </c>
      <c r="O35" s="18" t="str">
        <f>IF(D35="","",IF(ISERROR(MATCH(D35,'Jours fériés'!$D$4:$D$203,0)),"",INDEX('Jours fériés'!$A$4:$A$203,MATCH(D35,'Jours fériés'!$D$4:$D$203,0),1)))</f>
        <v/>
      </c>
      <c r="P35" s="18" t="str">
        <f>IF(E35="","",IF(ISERROR(MATCH(E35,'Jours fériés'!$D$4:$D$203,0)),"",INDEX('Jours fériés'!$A$4:$A$203,MATCH(E35,'Jours fériés'!$D$4:$D$203,0),1)))</f>
        <v/>
      </c>
      <c r="Q35" s="18" t="str">
        <f>IF(F35="","",IF(ISERROR(MATCH(F35,'Jours fériés'!$D$4:$D$203,0)),"",INDEX('Jours fériés'!$A$4:$A$203,MATCH(F35,'Jours fériés'!$D$4:$D$203,0),1)))</f>
        <v>Fête nationale</v>
      </c>
      <c r="R35" s="18" t="str">
        <f>IF(G35="","",IF(ISERROR(MATCH(G35,'Jours fériés'!$D$4:$D$203,0)),"",INDEX('Jours fériés'!$A$4:$A$203,MATCH(G35,'Jours fériés'!$D$4:$D$203,0),1)))</f>
        <v/>
      </c>
      <c r="S35" s="18" t="str">
        <f>IF(H35="","",IF(ISERROR(MATCH(H35,'Jours fériés'!$D$4:$D$203,0)),"",INDEX('Jours fériés'!$A$4:$A$203,MATCH(H35,'Jours fériés'!$D$4:$D$203,0),1)))</f>
        <v/>
      </c>
      <c r="T35" s="18" t="str">
        <f>IF(I35="","",IF(ISERROR(MATCH(I35,'Jours fériés'!$D$4:$D$203,0)),"",INDEX('Jours fériés'!$A$4:$A$203,MATCH(I35,'Jours fériés'!$D$4:$D$203,0),1)))</f>
        <v/>
      </c>
      <c r="U35" t="str">
        <f t="shared" si="16"/>
        <v/>
      </c>
      <c r="V35" t="str">
        <f t="shared" si="7"/>
        <v/>
      </c>
      <c r="W35" t="str">
        <f t="shared" si="8"/>
        <v/>
      </c>
      <c r="X35" t="str">
        <f t="shared" si="9"/>
        <v xml:space="preserve">  Fête nationale (jeu 14/7)</v>
      </c>
      <c r="Y35" t="str">
        <f t="shared" si="10"/>
        <v/>
      </c>
      <c r="Z35" t="str">
        <f t="shared" si="11"/>
        <v/>
      </c>
      <c r="AA35" t="str">
        <f t="shared" si="12"/>
        <v/>
      </c>
    </row>
    <row r="36" spans="1:27" ht="13.7" customHeight="1" x14ac:dyDescent="0.25">
      <c r="A36" s="12">
        <f t="shared" si="13"/>
        <v>29</v>
      </c>
      <c r="B36" s="13" t="str">
        <f t="shared" si="14"/>
        <v/>
      </c>
      <c r="C36" s="14">
        <f t="shared" si="15"/>
        <v>44760</v>
      </c>
      <c r="D36" s="14">
        <f t="shared" si="0"/>
        <v>44761</v>
      </c>
      <c r="E36" s="14">
        <f t="shared" si="1"/>
        <v>44762</v>
      </c>
      <c r="F36" s="14">
        <f t="shared" si="2"/>
        <v>44763</v>
      </c>
      <c r="G36" s="14">
        <f t="shared" si="3"/>
        <v>44764</v>
      </c>
      <c r="H36" s="15">
        <f t="shared" si="4"/>
        <v>44765</v>
      </c>
      <c r="I36" s="15">
        <f t="shared" si="5"/>
        <v>44766</v>
      </c>
      <c r="J36" s="16"/>
      <c r="K36" s="17" t="str">
        <f t="shared" si="6"/>
        <v/>
      </c>
      <c r="N36" s="18" t="str">
        <f>IF(C36="","",IF(ISERROR(MATCH(C36,'Jours fériés'!$D$4:$D$203,0)),"",INDEX('Jours fériés'!$A$4:$A$203,MATCH(C36,'Jours fériés'!$D$4:$D$203,0),1)))</f>
        <v/>
      </c>
      <c r="O36" s="18" t="str">
        <f>IF(D36="","",IF(ISERROR(MATCH(D36,'Jours fériés'!$D$4:$D$203,0)),"",INDEX('Jours fériés'!$A$4:$A$203,MATCH(D36,'Jours fériés'!$D$4:$D$203,0),1)))</f>
        <v/>
      </c>
      <c r="P36" s="18" t="str">
        <f>IF(E36="","",IF(ISERROR(MATCH(E36,'Jours fériés'!$D$4:$D$203,0)),"",INDEX('Jours fériés'!$A$4:$A$203,MATCH(E36,'Jours fériés'!$D$4:$D$203,0),1)))</f>
        <v/>
      </c>
      <c r="Q36" s="18" t="str">
        <f>IF(F36="","",IF(ISERROR(MATCH(F36,'Jours fériés'!$D$4:$D$203,0)),"",INDEX('Jours fériés'!$A$4:$A$203,MATCH(F36,'Jours fériés'!$D$4:$D$203,0),1)))</f>
        <v/>
      </c>
      <c r="R36" s="18" t="str">
        <f>IF(G36="","",IF(ISERROR(MATCH(G36,'Jours fériés'!$D$4:$D$203,0)),"",INDEX('Jours fériés'!$A$4:$A$203,MATCH(G36,'Jours fériés'!$D$4:$D$203,0),1)))</f>
        <v/>
      </c>
      <c r="S36" s="18" t="str">
        <f>IF(H36="","",IF(ISERROR(MATCH(H36,'Jours fériés'!$D$4:$D$203,0)),"",INDEX('Jours fériés'!$A$4:$A$203,MATCH(H36,'Jours fériés'!$D$4:$D$203,0),1)))</f>
        <v/>
      </c>
      <c r="T36" s="18" t="str">
        <f>IF(I36="","",IF(ISERROR(MATCH(I36,'Jours fériés'!$D$4:$D$203,0)),"",INDEX('Jours fériés'!$A$4:$A$203,MATCH(I36,'Jours fériés'!$D$4:$D$203,0),1)))</f>
        <v/>
      </c>
      <c r="U36" t="str">
        <f t="shared" si="16"/>
        <v/>
      </c>
      <c r="V36" t="str">
        <f t="shared" si="7"/>
        <v/>
      </c>
      <c r="W36" t="str">
        <f t="shared" si="8"/>
        <v/>
      </c>
      <c r="X36" t="str">
        <f t="shared" si="9"/>
        <v/>
      </c>
      <c r="Y36" t="str">
        <f t="shared" si="10"/>
        <v/>
      </c>
      <c r="Z36" t="str">
        <f t="shared" si="11"/>
        <v/>
      </c>
      <c r="AA36" t="str">
        <f t="shared" si="12"/>
        <v/>
      </c>
    </row>
    <row r="37" spans="1:27" ht="13.7" customHeight="1" x14ac:dyDescent="0.25">
      <c r="A37" s="12">
        <f t="shared" si="13"/>
        <v>30</v>
      </c>
      <c r="B37" s="13" t="str">
        <f t="shared" si="14"/>
        <v/>
      </c>
      <c r="C37" s="14">
        <f t="shared" si="15"/>
        <v>44767</v>
      </c>
      <c r="D37" s="14">
        <f t="shared" si="0"/>
        <v>44768</v>
      </c>
      <c r="E37" s="14">
        <f t="shared" si="1"/>
        <v>44769</v>
      </c>
      <c r="F37" s="14">
        <f t="shared" si="2"/>
        <v>44770</v>
      </c>
      <c r="G37" s="14">
        <f t="shared" si="3"/>
        <v>44771</v>
      </c>
      <c r="H37" s="15">
        <f t="shared" si="4"/>
        <v>44772</v>
      </c>
      <c r="I37" s="15">
        <f t="shared" si="5"/>
        <v>44773</v>
      </c>
      <c r="J37" s="16"/>
      <c r="K37" s="17" t="str">
        <f t="shared" si="6"/>
        <v/>
      </c>
      <c r="N37" s="18" t="str">
        <f>IF(C37="","",IF(ISERROR(MATCH(C37,'Jours fériés'!$D$4:$D$203,0)),"",INDEX('Jours fériés'!$A$4:$A$203,MATCH(C37,'Jours fériés'!$D$4:$D$203,0),1)))</f>
        <v/>
      </c>
      <c r="O37" s="18" t="str">
        <f>IF(D37="","",IF(ISERROR(MATCH(D37,'Jours fériés'!$D$4:$D$203,0)),"",INDEX('Jours fériés'!$A$4:$A$203,MATCH(D37,'Jours fériés'!$D$4:$D$203,0),1)))</f>
        <v/>
      </c>
      <c r="P37" s="18" t="str">
        <f>IF(E37="","",IF(ISERROR(MATCH(E37,'Jours fériés'!$D$4:$D$203,0)),"",INDEX('Jours fériés'!$A$4:$A$203,MATCH(E37,'Jours fériés'!$D$4:$D$203,0),1)))</f>
        <v/>
      </c>
      <c r="Q37" s="18" t="str">
        <f>IF(F37="","",IF(ISERROR(MATCH(F37,'Jours fériés'!$D$4:$D$203,0)),"",INDEX('Jours fériés'!$A$4:$A$203,MATCH(F37,'Jours fériés'!$D$4:$D$203,0),1)))</f>
        <v/>
      </c>
      <c r="R37" s="18" t="str">
        <f>IF(G37="","",IF(ISERROR(MATCH(G37,'Jours fériés'!$D$4:$D$203,0)),"",INDEX('Jours fériés'!$A$4:$A$203,MATCH(G37,'Jours fériés'!$D$4:$D$203,0),1)))</f>
        <v/>
      </c>
      <c r="S37" s="18" t="str">
        <f>IF(H37="","",IF(ISERROR(MATCH(H37,'Jours fériés'!$D$4:$D$203,0)),"",INDEX('Jours fériés'!$A$4:$A$203,MATCH(H37,'Jours fériés'!$D$4:$D$203,0),1)))</f>
        <v/>
      </c>
      <c r="T37" s="18" t="str">
        <f>IF(I37="","",IF(ISERROR(MATCH(I37,'Jours fériés'!$D$4:$D$203,0)),"",INDEX('Jours fériés'!$A$4:$A$203,MATCH(I37,'Jours fériés'!$D$4:$D$203,0),1)))</f>
        <v/>
      </c>
      <c r="U37" t="str">
        <f t="shared" si="16"/>
        <v/>
      </c>
      <c r="V37" t="str">
        <f t="shared" si="7"/>
        <v/>
      </c>
      <c r="W37" t="str">
        <f t="shared" si="8"/>
        <v/>
      </c>
      <c r="X37" t="str">
        <f t="shared" si="9"/>
        <v/>
      </c>
      <c r="Y37" t="str">
        <f t="shared" si="10"/>
        <v/>
      </c>
      <c r="Z37" t="str">
        <f t="shared" si="11"/>
        <v/>
      </c>
      <c r="AA37" t="str">
        <f t="shared" si="12"/>
        <v/>
      </c>
    </row>
    <row r="38" spans="1:27" ht="13.7" customHeight="1" x14ac:dyDescent="0.25">
      <c r="A38" s="12">
        <f t="shared" si="13"/>
        <v>31</v>
      </c>
      <c r="B38" s="13" t="str">
        <f t="shared" si="14"/>
        <v>AOÛT</v>
      </c>
      <c r="C38" s="14">
        <f t="shared" si="15"/>
        <v>44774</v>
      </c>
      <c r="D38" s="14">
        <f t="shared" si="0"/>
        <v>44775</v>
      </c>
      <c r="E38" s="14">
        <f t="shared" si="1"/>
        <v>44776</v>
      </c>
      <c r="F38" s="14">
        <f t="shared" si="2"/>
        <v>44777</v>
      </c>
      <c r="G38" s="14">
        <f t="shared" si="3"/>
        <v>44778</v>
      </c>
      <c r="H38" s="15">
        <f t="shared" si="4"/>
        <v>44779</v>
      </c>
      <c r="I38" s="15">
        <f t="shared" si="5"/>
        <v>44780</v>
      </c>
      <c r="J38" s="16"/>
      <c r="K38" s="17" t="str">
        <f t="shared" si="6"/>
        <v/>
      </c>
      <c r="N38" s="18" t="str">
        <f>IF(C38="","",IF(ISERROR(MATCH(C38,'Jours fériés'!$D$4:$D$203,0)),"",INDEX('Jours fériés'!$A$4:$A$203,MATCH(C38,'Jours fériés'!$D$4:$D$203,0),1)))</f>
        <v/>
      </c>
      <c r="O38" s="18" t="str">
        <f>IF(D38="","",IF(ISERROR(MATCH(D38,'Jours fériés'!$D$4:$D$203,0)),"",INDEX('Jours fériés'!$A$4:$A$203,MATCH(D38,'Jours fériés'!$D$4:$D$203,0),1)))</f>
        <v/>
      </c>
      <c r="P38" s="18" t="str">
        <f>IF(E38="","",IF(ISERROR(MATCH(E38,'Jours fériés'!$D$4:$D$203,0)),"",INDEX('Jours fériés'!$A$4:$A$203,MATCH(E38,'Jours fériés'!$D$4:$D$203,0),1)))</f>
        <v/>
      </c>
      <c r="Q38" s="18" t="str">
        <f>IF(F38="","",IF(ISERROR(MATCH(F38,'Jours fériés'!$D$4:$D$203,0)),"",INDEX('Jours fériés'!$A$4:$A$203,MATCH(F38,'Jours fériés'!$D$4:$D$203,0),1)))</f>
        <v/>
      </c>
      <c r="R38" s="18" t="str">
        <f>IF(G38="","",IF(ISERROR(MATCH(G38,'Jours fériés'!$D$4:$D$203,0)),"",INDEX('Jours fériés'!$A$4:$A$203,MATCH(G38,'Jours fériés'!$D$4:$D$203,0),1)))</f>
        <v/>
      </c>
      <c r="S38" s="18" t="str">
        <f>IF(H38="","",IF(ISERROR(MATCH(H38,'Jours fériés'!$D$4:$D$203,0)),"",INDEX('Jours fériés'!$A$4:$A$203,MATCH(H38,'Jours fériés'!$D$4:$D$203,0),1)))</f>
        <v/>
      </c>
      <c r="T38" s="18" t="str">
        <f>IF(I38="","",IF(ISERROR(MATCH(I38,'Jours fériés'!$D$4:$D$203,0)),"",INDEX('Jours fériés'!$A$4:$A$203,MATCH(I38,'Jours fériés'!$D$4:$D$203,0),1)))</f>
        <v/>
      </c>
      <c r="U38" t="str">
        <f t="shared" si="16"/>
        <v/>
      </c>
      <c r="V38" t="str">
        <f t="shared" si="7"/>
        <v/>
      </c>
      <c r="W38" t="str">
        <f t="shared" si="8"/>
        <v/>
      </c>
      <c r="X38" t="str">
        <f t="shared" si="9"/>
        <v/>
      </c>
      <c r="Y38" t="str">
        <f t="shared" si="10"/>
        <v/>
      </c>
      <c r="Z38" t="str">
        <f t="shared" si="11"/>
        <v/>
      </c>
      <c r="AA38" t="str">
        <f t="shared" si="12"/>
        <v/>
      </c>
    </row>
    <row r="39" spans="1:27" ht="13.7" customHeight="1" x14ac:dyDescent="0.25">
      <c r="A39" s="12">
        <f t="shared" si="13"/>
        <v>32</v>
      </c>
      <c r="B39" s="13" t="str">
        <f t="shared" si="14"/>
        <v/>
      </c>
      <c r="C39" s="14">
        <f t="shared" si="15"/>
        <v>44781</v>
      </c>
      <c r="D39" s="14">
        <f t="shared" si="0"/>
        <v>44782</v>
      </c>
      <c r="E39" s="14">
        <f t="shared" si="1"/>
        <v>44783</v>
      </c>
      <c r="F39" s="14">
        <f t="shared" si="2"/>
        <v>44784</v>
      </c>
      <c r="G39" s="14">
        <f t="shared" si="3"/>
        <v>44785</v>
      </c>
      <c r="H39" s="15">
        <f t="shared" si="4"/>
        <v>44786</v>
      </c>
      <c r="I39" s="15">
        <f t="shared" si="5"/>
        <v>44787</v>
      </c>
      <c r="J39" s="16"/>
      <c r="K39" s="17" t="str">
        <f t="shared" si="6"/>
        <v/>
      </c>
      <c r="N39" s="18" t="str">
        <f>IF(C39="","",IF(ISERROR(MATCH(C39,'Jours fériés'!$D$4:$D$203,0)),"",INDEX('Jours fériés'!$A$4:$A$203,MATCH(C39,'Jours fériés'!$D$4:$D$203,0),1)))</f>
        <v/>
      </c>
      <c r="O39" s="18" t="str">
        <f>IF(D39="","",IF(ISERROR(MATCH(D39,'Jours fériés'!$D$4:$D$203,0)),"",INDEX('Jours fériés'!$A$4:$A$203,MATCH(D39,'Jours fériés'!$D$4:$D$203,0),1)))</f>
        <v/>
      </c>
      <c r="P39" s="18" t="str">
        <f>IF(E39="","",IF(ISERROR(MATCH(E39,'Jours fériés'!$D$4:$D$203,0)),"",INDEX('Jours fériés'!$A$4:$A$203,MATCH(E39,'Jours fériés'!$D$4:$D$203,0),1)))</f>
        <v/>
      </c>
      <c r="Q39" s="18" t="str">
        <f>IF(F39="","",IF(ISERROR(MATCH(F39,'Jours fériés'!$D$4:$D$203,0)),"",INDEX('Jours fériés'!$A$4:$A$203,MATCH(F39,'Jours fériés'!$D$4:$D$203,0),1)))</f>
        <v/>
      </c>
      <c r="R39" s="18" t="str">
        <f>IF(G39="","",IF(ISERROR(MATCH(G39,'Jours fériés'!$D$4:$D$203,0)),"",INDEX('Jours fériés'!$A$4:$A$203,MATCH(G39,'Jours fériés'!$D$4:$D$203,0),1)))</f>
        <v/>
      </c>
      <c r="S39" s="18" t="str">
        <f>IF(H39="","",IF(ISERROR(MATCH(H39,'Jours fériés'!$D$4:$D$203,0)),"",INDEX('Jours fériés'!$A$4:$A$203,MATCH(H39,'Jours fériés'!$D$4:$D$203,0),1)))</f>
        <v/>
      </c>
      <c r="T39" s="18" t="str">
        <f>IF(I39="","",IF(ISERROR(MATCH(I39,'Jours fériés'!$D$4:$D$203,0)),"",INDEX('Jours fériés'!$A$4:$A$203,MATCH(I39,'Jours fériés'!$D$4:$D$203,0),1)))</f>
        <v/>
      </c>
      <c r="U39" t="str">
        <f t="shared" si="16"/>
        <v/>
      </c>
      <c r="V39" t="str">
        <f t="shared" si="7"/>
        <v/>
      </c>
      <c r="W39" t="str">
        <f t="shared" si="8"/>
        <v/>
      </c>
      <c r="X39" t="str">
        <f t="shared" si="9"/>
        <v/>
      </c>
      <c r="Y39" t="str">
        <f t="shared" si="10"/>
        <v/>
      </c>
      <c r="Z39" t="str">
        <f t="shared" si="11"/>
        <v/>
      </c>
      <c r="AA39" t="str">
        <f t="shared" si="12"/>
        <v/>
      </c>
    </row>
    <row r="40" spans="1:27" ht="13.7" customHeight="1" x14ac:dyDescent="0.25">
      <c r="A40" s="12">
        <f t="shared" si="13"/>
        <v>33</v>
      </c>
      <c r="B40" s="13" t="str">
        <f t="shared" si="14"/>
        <v/>
      </c>
      <c r="C40" s="14">
        <f t="shared" si="15"/>
        <v>44788</v>
      </c>
      <c r="D40" s="14">
        <f t="shared" si="0"/>
        <v>44789</v>
      </c>
      <c r="E40" s="14">
        <f t="shared" si="1"/>
        <v>44790</v>
      </c>
      <c r="F40" s="14">
        <f t="shared" si="2"/>
        <v>44791</v>
      </c>
      <c r="G40" s="14">
        <f t="shared" si="3"/>
        <v>44792</v>
      </c>
      <c r="H40" s="15">
        <f t="shared" si="4"/>
        <v>44793</v>
      </c>
      <c r="I40" s="15">
        <f t="shared" si="5"/>
        <v>44794</v>
      </c>
      <c r="J40" s="16"/>
      <c r="K40" s="17" t="str">
        <f t="shared" si="6"/>
        <v xml:space="preserve">  Assomption (lun 15/8)</v>
      </c>
      <c r="N40" s="18" t="str">
        <f>IF(C40="","",IF(ISERROR(MATCH(C40,'Jours fériés'!$D$4:$D$203,0)),"",INDEX('Jours fériés'!$A$4:$A$203,MATCH(C40,'Jours fériés'!$D$4:$D$203,0),1)))</f>
        <v>Assomption</v>
      </c>
      <c r="O40" s="18" t="str">
        <f>IF(D40="","",IF(ISERROR(MATCH(D40,'Jours fériés'!$D$4:$D$203,0)),"",INDEX('Jours fériés'!$A$4:$A$203,MATCH(D40,'Jours fériés'!$D$4:$D$203,0),1)))</f>
        <v/>
      </c>
      <c r="P40" s="18" t="str">
        <f>IF(E40="","",IF(ISERROR(MATCH(E40,'Jours fériés'!$D$4:$D$203,0)),"",INDEX('Jours fériés'!$A$4:$A$203,MATCH(E40,'Jours fériés'!$D$4:$D$203,0),1)))</f>
        <v/>
      </c>
      <c r="Q40" s="18" t="str">
        <f>IF(F40="","",IF(ISERROR(MATCH(F40,'Jours fériés'!$D$4:$D$203,0)),"",INDEX('Jours fériés'!$A$4:$A$203,MATCH(F40,'Jours fériés'!$D$4:$D$203,0),1)))</f>
        <v/>
      </c>
      <c r="R40" s="18" t="str">
        <f>IF(G40="","",IF(ISERROR(MATCH(G40,'Jours fériés'!$D$4:$D$203,0)),"",INDEX('Jours fériés'!$A$4:$A$203,MATCH(G40,'Jours fériés'!$D$4:$D$203,0),1)))</f>
        <v/>
      </c>
      <c r="S40" s="18" t="str">
        <f>IF(H40="","",IF(ISERROR(MATCH(H40,'Jours fériés'!$D$4:$D$203,0)),"",INDEX('Jours fériés'!$A$4:$A$203,MATCH(H40,'Jours fériés'!$D$4:$D$203,0),1)))</f>
        <v/>
      </c>
      <c r="T40" s="18" t="str">
        <f>IF(I40="","",IF(ISERROR(MATCH(I40,'Jours fériés'!$D$4:$D$203,0)),"",INDEX('Jours fériés'!$A$4:$A$203,MATCH(I40,'Jours fériés'!$D$4:$D$203,0),1)))</f>
        <v/>
      </c>
      <c r="U40" t="str">
        <f t="shared" si="16"/>
        <v xml:space="preserve">  Assomption (lun 15/8)</v>
      </c>
      <c r="V40" t="str">
        <f t="shared" si="7"/>
        <v/>
      </c>
      <c r="W40" t="str">
        <f t="shared" si="8"/>
        <v/>
      </c>
      <c r="X40" t="str">
        <f t="shared" si="9"/>
        <v/>
      </c>
      <c r="Y40" t="str">
        <f t="shared" si="10"/>
        <v/>
      </c>
      <c r="Z40" t="str">
        <f t="shared" si="11"/>
        <v/>
      </c>
      <c r="AA40" t="str">
        <f t="shared" si="12"/>
        <v/>
      </c>
    </row>
    <row r="41" spans="1:27" ht="13.7" customHeight="1" x14ac:dyDescent="0.25">
      <c r="A41" s="12">
        <f t="shared" si="13"/>
        <v>34</v>
      </c>
      <c r="B41" s="13" t="str">
        <f t="shared" si="14"/>
        <v/>
      </c>
      <c r="C41" s="14">
        <f t="shared" si="15"/>
        <v>44795</v>
      </c>
      <c r="D41" s="14">
        <f t="shared" si="0"/>
        <v>44796</v>
      </c>
      <c r="E41" s="14">
        <f t="shared" si="1"/>
        <v>44797</v>
      </c>
      <c r="F41" s="14">
        <f t="shared" si="2"/>
        <v>44798</v>
      </c>
      <c r="G41" s="14">
        <f t="shared" si="3"/>
        <v>44799</v>
      </c>
      <c r="H41" s="15">
        <f t="shared" si="4"/>
        <v>44800</v>
      </c>
      <c r="I41" s="15">
        <f t="shared" si="5"/>
        <v>44801</v>
      </c>
      <c r="J41" s="16"/>
      <c r="K41" s="17" t="str">
        <f t="shared" si="6"/>
        <v/>
      </c>
      <c r="N41" s="18" t="str">
        <f>IF(C41="","",IF(ISERROR(MATCH(C41,'Jours fériés'!$D$4:$D$203,0)),"",INDEX('Jours fériés'!$A$4:$A$203,MATCH(C41,'Jours fériés'!$D$4:$D$203,0),1)))</f>
        <v/>
      </c>
      <c r="O41" s="18" t="str">
        <f>IF(D41="","",IF(ISERROR(MATCH(D41,'Jours fériés'!$D$4:$D$203,0)),"",INDEX('Jours fériés'!$A$4:$A$203,MATCH(D41,'Jours fériés'!$D$4:$D$203,0),1)))</f>
        <v/>
      </c>
      <c r="P41" s="18" t="str">
        <f>IF(E41="","",IF(ISERROR(MATCH(E41,'Jours fériés'!$D$4:$D$203,0)),"",INDEX('Jours fériés'!$A$4:$A$203,MATCH(E41,'Jours fériés'!$D$4:$D$203,0),1)))</f>
        <v/>
      </c>
      <c r="Q41" s="18" t="str">
        <f>IF(F41="","",IF(ISERROR(MATCH(F41,'Jours fériés'!$D$4:$D$203,0)),"",INDEX('Jours fériés'!$A$4:$A$203,MATCH(F41,'Jours fériés'!$D$4:$D$203,0),1)))</f>
        <v/>
      </c>
      <c r="R41" s="18" t="str">
        <f>IF(G41="","",IF(ISERROR(MATCH(G41,'Jours fériés'!$D$4:$D$203,0)),"",INDEX('Jours fériés'!$A$4:$A$203,MATCH(G41,'Jours fériés'!$D$4:$D$203,0),1)))</f>
        <v/>
      </c>
      <c r="S41" s="18" t="str">
        <f>IF(H41="","",IF(ISERROR(MATCH(H41,'Jours fériés'!$D$4:$D$203,0)),"",INDEX('Jours fériés'!$A$4:$A$203,MATCH(H41,'Jours fériés'!$D$4:$D$203,0),1)))</f>
        <v/>
      </c>
      <c r="T41" s="18" t="str">
        <f>IF(I41="","",IF(ISERROR(MATCH(I41,'Jours fériés'!$D$4:$D$203,0)),"",INDEX('Jours fériés'!$A$4:$A$203,MATCH(I41,'Jours fériés'!$D$4:$D$203,0),1)))</f>
        <v/>
      </c>
      <c r="U41" t="str">
        <f t="shared" si="16"/>
        <v/>
      </c>
      <c r="V41" t="str">
        <f t="shared" si="7"/>
        <v/>
      </c>
      <c r="W41" t="str">
        <f t="shared" si="8"/>
        <v/>
      </c>
      <c r="X41" t="str">
        <f t="shared" si="9"/>
        <v/>
      </c>
      <c r="Y41" t="str">
        <f t="shared" si="10"/>
        <v/>
      </c>
      <c r="Z41" t="str">
        <f t="shared" si="11"/>
        <v/>
      </c>
      <c r="AA41" t="str">
        <f t="shared" si="12"/>
        <v/>
      </c>
    </row>
    <row r="42" spans="1:27" ht="13.7" customHeight="1" x14ac:dyDescent="0.25">
      <c r="A42" s="12">
        <f t="shared" si="13"/>
        <v>35</v>
      </c>
      <c r="B42" s="13" t="str">
        <f t="shared" si="14"/>
        <v>SEPTEMBRE</v>
      </c>
      <c r="C42" s="14">
        <f t="shared" si="15"/>
        <v>44802</v>
      </c>
      <c r="D42" s="14">
        <f t="shared" si="0"/>
        <v>44803</v>
      </c>
      <c r="E42" s="14">
        <f t="shared" si="1"/>
        <v>44804</v>
      </c>
      <c r="F42" s="14">
        <f t="shared" si="2"/>
        <v>44805</v>
      </c>
      <c r="G42" s="14">
        <f t="shared" si="3"/>
        <v>44806</v>
      </c>
      <c r="H42" s="15">
        <f t="shared" si="4"/>
        <v>44807</v>
      </c>
      <c r="I42" s="15">
        <f t="shared" si="5"/>
        <v>44808</v>
      </c>
      <c r="J42" s="16"/>
      <c r="K42" s="17" t="str">
        <f t="shared" si="6"/>
        <v/>
      </c>
      <c r="N42" s="18" t="str">
        <f>IF(C42="","",IF(ISERROR(MATCH(C42,'Jours fériés'!$D$4:$D$203,0)),"",INDEX('Jours fériés'!$A$4:$A$203,MATCH(C42,'Jours fériés'!$D$4:$D$203,0),1)))</f>
        <v/>
      </c>
      <c r="O42" s="18" t="str">
        <f>IF(D42="","",IF(ISERROR(MATCH(D42,'Jours fériés'!$D$4:$D$203,0)),"",INDEX('Jours fériés'!$A$4:$A$203,MATCH(D42,'Jours fériés'!$D$4:$D$203,0),1)))</f>
        <v/>
      </c>
      <c r="P42" s="18" t="str">
        <f>IF(E42="","",IF(ISERROR(MATCH(E42,'Jours fériés'!$D$4:$D$203,0)),"",INDEX('Jours fériés'!$A$4:$A$203,MATCH(E42,'Jours fériés'!$D$4:$D$203,0),1)))</f>
        <v/>
      </c>
      <c r="Q42" s="18" t="str">
        <f>IF(F42="","",IF(ISERROR(MATCH(F42,'Jours fériés'!$D$4:$D$203,0)),"",INDEX('Jours fériés'!$A$4:$A$203,MATCH(F42,'Jours fériés'!$D$4:$D$203,0),1)))</f>
        <v/>
      </c>
      <c r="R42" s="18" t="str">
        <f>IF(G42="","",IF(ISERROR(MATCH(G42,'Jours fériés'!$D$4:$D$203,0)),"",INDEX('Jours fériés'!$A$4:$A$203,MATCH(G42,'Jours fériés'!$D$4:$D$203,0),1)))</f>
        <v/>
      </c>
      <c r="S42" s="18" t="str">
        <f>IF(H42="","",IF(ISERROR(MATCH(H42,'Jours fériés'!$D$4:$D$203,0)),"",INDEX('Jours fériés'!$A$4:$A$203,MATCH(H42,'Jours fériés'!$D$4:$D$203,0),1)))</f>
        <v/>
      </c>
      <c r="T42" s="18" t="str">
        <f>IF(I42="","",IF(ISERROR(MATCH(I42,'Jours fériés'!$D$4:$D$203,0)),"",INDEX('Jours fériés'!$A$4:$A$203,MATCH(I42,'Jours fériés'!$D$4:$D$203,0),1)))</f>
        <v/>
      </c>
      <c r="U42" t="str">
        <f t="shared" si="16"/>
        <v/>
      </c>
      <c r="V42" t="str">
        <f t="shared" si="7"/>
        <v/>
      </c>
      <c r="W42" t="str">
        <f t="shared" si="8"/>
        <v/>
      </c>
      <c r="X42" t="str">
        <f t="shared" si="9"/>
        <v/>
      </c>
      <c r="Y42" t="str">
        <f t="shared" si="10"/>
        <v/>
      </c>
      <c r="Z42" t="str">
        <f t="shared" si="11"/>
        <v/>
      </c>
      <c r="AA42" t="str">
        <f t="shared" si="12"/>
        <v/>
      </c>
    </row>
    <row r="43" spans="1:27" ht="13.7" customHeight="1" x14ac:dyDescent="0.25">
      <c r="A43" s="12">
        <f t="shared" si="13"/>
        <v>36</v>
      </c>
      <c r="B43" s="13" t="str">
        <f t="shared" si="14"/>
        <v/>
      </c>
      <c r="C43" s="14">
        <f t="shared" si="15"/>
        <v>44809</v>
      </c>
      <c r="D43" s="14">
        <f t="shared" si="0"/>
        <v>44810</v>
      </c>
      <c r="E43" s="14">
        <f t="shared" si="1"/>
        <v>44811</v>
      </c>
      <c r="F43" s="14">
        <f t="shared" si="2"/>
        <v>44812</v>
      </c>
      <c r="G43" s="14">
        <f t="shared" si="3"/>
        <v>44813</v>
      </c>
      <c r="H43" s="15">
        <f t="shared" si="4"/>
        <v>44814</v>
      </c>
      <c r="I43" s="15">
        <f t="shared" si="5"/>
        <v>44815</v>
      </c>
      <c r="J43" s="16"/>
      <c r="K43" s="17" t="str">
        <f t="shared" si="6"/>
        <v/>
      </c>
      <c r="N43" s="18" t="str">
        <f>IF(C43="","",IF(ISERROR(MATCH(C43,'Jours fériés'!$D$4:$D$203,0)),"",INDEX('Jours fériés'!$A$4:$A$203,MATCH(C43,'Jours fériés'!$D$4:$D$203,0),1)))</f>
        <v/>
      </c>
      <c r="O43" s="18" t="str">
        <f>IF(D43="","",IF(ISERROR(MATCH(D43,'Jours fériés'!$D$4:$D$203,0)),"",INDEX('Jours fériés'!$A$4:$A$203,MATCH(D43,'Jours fériés'!$D$4:$D$203,0),1)))</f>
        <v/>
      </c>
      <c r="P43" s="18" t="str">
        <f>IF(E43="","",IF(ISERROR(MATCH(E43,'Jours fériés'!$D$4:$D$203,0)),"",INDEX('Jours fériés'!$A$4:$A$203,MATCH(E43,'Jours fériés'!$D$4:$D$203,0),1)))</f>
        <v/>
      </c>
      <c r="Q43" s="18" t="str">
        <f>IF(F43="","",IF(ISERROR(MATCH(F43,'Jours fériés'!$D$4:$D$203,0)),"",INDEX('Jours fériés'!$A$4:$A$203,MATCH(F43,'Jours fériés'!$D$4:$D$203,0),1)))</f>
        <v/>
      </c>
      <c r="R43" s="18" t="str">
        <f>IF(G43="","",IF(ISERROR(MATCH(G43,'Jours fériés'!$D$4:$D$203,0)),"",INDEX('Jours fériés'!$A$4:$A$203,MATCH(G43,'Jours fériés'!$D$4:$D$203,0),1)))</f>
        <v/>
      </c>
      <c r="S43" s="18" t="str">
        <f>IF(H43="","",IF(ISERROR(MATCH(H43,'Jours fériés'!$D$4:$D$203,0)),"",INDEX('Jours fériés'!$A$4:$A$203,MATCH(H43,'Jours fériés'!$D$4:$D$203,0),1)))</f>
        <v/>
      </c>
      <c r="T43" s="18" t="str">
        <f>IF(I43="","",IF(ISERROR(MATCH(I43,'Jours fériés'!$D$4:$D$203,0)),"",INDEX('Jours fériés'!$A$4:$A$203,MATCH(I43,'Jours fériés'!$D$4:$D$203,0),1)))</f>
        <v/>
      </c>
      <c r="U43" t="str">
        <f t="shared" si="16"/>
        <v/>
      </c>
      <c r="V43" t="str">
        <f t="shared" si="7"/>
        <v/>
      </c>
      <c r="W43" t="str">
        <f t="shared" si="8"/>
        <v/>
      </c>
      <c r="X43" t="str">
        <f t="shared" si="9"/>
        <v/>
      </c>
      <c r="Y43" t="str">
        <f t="shared" si="10"/>
        <v/>
      </c>
      <c r="Z43" t="str">
        <f t="shared" si="11"/>
        <v/>
      </c>
      <c r="AA43" t="str">
        <f t="shared" si="12"/>
        <v/>
      </c>
    </row>
    <row r="44" spans="1:27" ht="13.7" customHeight="1" x14ac:dyDescent="0.25">
      <c r="A44" s="12">
        <f t="shared" si="13"/>
        <v>37</v>
      </c>
      <c r="B44" s="13" t="str">
        <f t="shared" si="14"/>
        <v/>
      </c>
      <c r="C44" s="14">
        <f t="shared" si="15"/>
        <v>44816</v>
      </c>
      <c r="D44" s="14">
        <f t="shared" si="0"/>
        <v>44817</v>
      </c>
      <c r="E44" s="14">
        <f t="shared" si="1"/>
        <v>44818</v>
      </c>
      <c r="F44" s="14">
        <f t="shared" si="2"/>
        <v>44819</v>
      </c>
      <c r="G44" s="14">
        <f t="shared" si="3"/>
        <v>44820</v>
      </c>
      <c r="H44" s="15">
        <f t="shared" si="4"/>
        <v>44821</v>
      </c>
      <c r="I44" s="15">
        <f t="shared" si="5"/>
        <v>44822</v>
      </c>
      <c r="J44" s="16"/>
      <c r="K44" s="17" t="str">
        <f t="shared" si="6"/>
        <v/>
      </c>
      <c r="N44" s="18" t="str">
        <f>IF(C44="","",IF(ISERROR(MATCH(C44,'Jours fériés'!$D$4:$D$203,0)),"",INDEX('Jours fériés'!$A$4:$A$203,MATCH(C44,'Jours fériés'!$D$4:$D$203,0),1)))</f>
        <v/>
      </c>
      <c r="O44" s="18" t="str">
        <f>IF(D44="","",IF(ISERROR(MATCH(D44,'Jours fériés'!$D$4:$D$203,0)),"",INDEX('Jours fériés'!$A$4:$A$203,MATCH(D44,'Jours fériés'!$D$4:$D$203,0),1)))</f>
        <v/>
      </c>
      <c r="P44" s="18" t="str">
        <f>IF(E44="","",IF(ISERROR(MATCH(E44,'Jours fériés'!$D$4:$D$203,0)),"",INDEX('Jours fériés'!$A$4:$A$203,MATCH(E44,'Jours fériés'!$D$4:$D$203,0),1)))</f>
        <v/>
      </c>
      <c r="Q44" s="18" t="str">
        <f>IF(F44="","",IF(ISERROR(MATCH(F44,'Jours fériés'!$D$4:$D$203,0)),"",INDEX('Jours fériés'!$A$4:$A$203,MATCH(F44,'Jours fériés'!$D$4:$D$203,0),1)))</f>
        <v/>
      </c>
      <c r="R44" s="18" t="str">
        <f>IF(G44="","",IF(ISERROR(MATCH(G44,'Jours fériés'!$D$4:$D$203,0)),"",INDEX('Jours fériés'!$A$4:$A$203,MATCH(G44,'Jours fériés'!$D$4:$D$203,0),1)))</f>
        <v/>
      </c>
      <c r="S44" s="18" t="str">
        <f>IF(H44="","",IF(ISERROR(MATCH(H44,'Jours fériés'!$D$4:$D$203,0)),"",INDEX('Jours fériés'!$A$4:$A$203,MATCH(H44,'Jours fériés'!$D$4:$D$203,0),1)))</f>
        <v/>
      </c>
      <c r="T44" s="18" t="str">
        <f>IF(I44="","",IF(ISERROR(MATCH(I44,'Jours fériés'!$D$4:$D$203,0)),"",INDEX('Jours fériés'!$A$4:$A$203,MATCH(I44,'Jours fériés'!$D$4:$D$203,0),1)))</f>
        <v/>
      </c>
      <c r="U44" t="str">
        <f t="shared" si="16"/>
        <v/>
      </c>
      <c r="V44" t="str">
        <f t="shared" si="7"/>
        <v/>
      </c>
      <c r="W44" t="str">
        <f t="shared" si="8"/>
        <v/>
      </c>
      <c r="X44" t="str">
        <f t="shared" si="9"/>
        <v/>
      </c>
      <c r="Y44" t="str">
        <f t="shared" si="10"/>
        <v/>
      </c>
      <c r="Z44" t="str">
        <f t="shared" si="11"/>
        <v/>
      </c>
      <c r="AA44" t="str">
        <f t="shared" si="12"/>
        <v/>
      </c>
    </row>
    <row r="45" spans="1:27" ht="13.7" customHeight="1" x14ac:dyDescent="0.25">
      <c r="A45" s="12">
        <f t="shared" si="13"/>
        <v>38</v>
      </c>
      <c r="B45" s="13" t="str">
        <f t="shared" si="14"/>
        <v/>
      </c>
      <c r="C45" s="14">
        <f t="shared" si="15"/>
        <v>44823</v>
      </c>
      <c r="D45" s="14">
        <f t="shared" si="0"/>
        <v>44824</v>
      </c>
      <c r="E45" s="14">
        <f t="shared" si="1"/>
        <v>44825</v>
      </c>
      <c r="F45" s="14">
        <f t="shared" si="2"/>
        <v>44826</v>
      </c>
      <c r="G45" s="14">
        <f t="shared" si="3"/>
        <v>44827</v>
      </c>
      <c r="H45" s="15">
        <f t="shared" si="4"/>
        <v>44828</v>
      </c>
      <c r="I45" s="15">
        <f t="shared" si="5"/>
        <v>44829</v>
      </c>
      <c r="J45" s="16"/>
      <c r="K45" s="17" t="str">
        <f t="shared" si="6"/>
        <v/>
      </c>
      <c r="N45" s="18" t="str">
        <f>IF(C45="","",IF(ISERROR(MATCH(C45,'Jours fériés'!$D$4:$D$203,0)),"",INDEX('Jours fériés'!$A$4:$A$203,MATCH(C45,'Jours fériés'!$D$4:$D$203,0),1)))</f>
        <v/>
      </c>
      <c r="O45" s="18" t="str">
        <f>IF(D45="","",IF(ISERROR(MATCH(D45,'Jours fériés'!$D$4:$D$203,0)),"",INDEX('Jours fériés'!$A$4:$A$203,MATCH(D45,'Jours fériés'!$D$4:$D$203,0),1)))</f>
        <v/>
      </c>
      <c r="P45" s="18" t="str">
        <f>IF(E45="","",IF(ISERROR(MATCH(E45,'Jours fériés'!$D$4:$D$203,0)),"",INDEX('Jours fériés'!$A$4:$A$203,MATCH(E45,'Jours fériés'!$D$4:$D$203,0),1)))</f>
        <v/>
      </c>
      <c r="Q45" s="18" t="str">
        <f>IF(F45="","",IF(ISERROR(MATCH(F45,'Jours fériés'!$D$4:$D$203,0)),"",INDEX('Jours fériés'!$A$4:$A$203,MATCH(F45,'Jours fériés'!$D$4:$D$203,0),1)))</f>
        <v/>
      </c>
      <c r="R45" s="18" t="str">
        <f>IF(G45="","",IF(ISERROR(MATCH(G45,'Jours fériés'!$D$4:$D$203,0)),"",INDEX('Jours fériés'!$A$4:$A$203,MATCH(G45,'Jours fériés'!$D$4:$D$203,0),1)))</f>
        <v/>
      </c>
      <c r="S45" s="18" t="str">
        <f>IF(H45="","",IF(ISERROR(MATCH(H45,'Jours fériés'!$D$4:$D$203,0)),"",INDEX('Jours fériés'!$A$4:$A$203,MATCH(H45,'Jours fériés'!$D$4:$D$203,0),1)))</f>
        <v/>
      </c>
      <c r="T45" s="18" t="str">
        <f>IF(I45="","",IF(ISERROR(MATCH(I45,'Jours fériés'!$D$4:$D$203,0)),"",INDEX('Jours fériés'!$A$4:$A$203,MATCH(I45,'Jours fériés'!$D$4:$D$203,0),1)))</f>
        <v/>
      </c>
      <c r="U45" t="str">
        <f t="shared" si="16"/>
        <v/>
      </c>
      <c r="V45" t="str">
        <f t="shared" si="7"/>
        <v/>
      </c>
      <c r="W45" t="str">
        <f t="shared" si="8"/>
        <v/>
      </c>
      <c r="X45" t="str">
        <f t="shared" si="9"/>
        <v/>
      </c>
      <c r="Y45" t="str">
        <f t="shared" si="10"/>
        <v/>
      </c>
      <c r="Z45" t="str">
        <f t="shared" si="11"/>
        <v/>
      </c>
      <c r="AA45" t="str">
        <f t="shared" si="12"/>
        <v/>
      </c>
    </row>
    <row r="46" spans="1:27" ht="13.7" customHeight="1" x14ac:dyDescent="0.25">
      <c r="A46" s="12">
        <f t="shared" si="13"/>
        <v>39</v>
      </c>
      <c r="B46" s="13" t="str">
        <f t="shared" si="14"/>
        <v>OCTOBRE</v>
      </c>
      <c r="C46" s="14">
        <f t="shared" si="15"/>
        <v>44830</v>
      </c>
      <c r="D46" s="14">
        <f t="shared" si="0"/>
        <v>44831</v>
      </c>
      <c r="E46" s="14">
        <f t="shared" si="1"/>
        <v>44832</v>
      </c>
      <c r="F46" s="14">
        <f t="shared" si="2"/>
        <v>44833</v>
      </c>
      <c r="G46" s="14">
        <f t="shared" si="3"/>
        <v>44834</v>
      </c>
      <c r="H46" s="15">
        <f t="shared" si="4"/>
        <v>44835</v>
      </c>
      <c r="I46" s="15">
        <f t="shared" si="5"/>
        <v>44836</v>
      </c>
      <c r="J46" s="16"/>
      <c r="K46" s="17" t="str">
        <f t="shared" si="6"/>
        <v/>
      </c>
      <c r="N46" s="18" t="str">
        <f>IF(C46="","",IF(ISERROR(MATCH(C46,'Jours fériés'!$D$4:$D$203,0)),"",INDEX('Jours fériés'!$A$4:$A$203,MATCH(C46,'Jours fériés'!$D$4:$D$203,0),1)))</f>
        <v/>
      </c>
      <c r="O46" s="18" t="str">
        <f>IF(D46="","",IF(ISERROR(MATCH(D46,'Jours fériés'!$D$4:$D$203,0)),"",INDEX('Jours fériés'!$A$4:$A$203,MATCH(D46,'Jours fériés'!$D$4:$D$203,0),1)))</f>
        <v/>
      </c>
      <c r="P46" s="18" t="str">
        <f>IF(E46="","",IF(ISERROR(MATCH(E46,'Jours fériés'!$D$4:$D$203,0)),"",INDEX('Jours fériés'!$A$4:$A$203,MATCH(E46,'Jours fériés'!$D$4:$D$203,0),1)))</f>
        <v/>
      </c>
      <c r="Q46" s="18" t="str">
        <f>IF(F46="","",IF(ISERROR(MATCH(F46,'Jours fériés'!$D$4:$D$203,0)),"",INDEX('Jours fériés'!$A$4:$A$203,MATCH(F46,'Jours fériés'!$D$4:$D$203,0),1)))</f>
        <v/>
      </c>
      <c r="R46" s="18" t="str">
        <f>IF(G46="","",IF(ISERROR(MATCH(G46,'Jours fériés'!$D$4:$D$203,0)),"",INDEX('Jours fériés'!$A$4:$A$203,MATCH(G46,'Jours fériés'!$D$4:$D$203,0),1)))</f>
        <v/>
      </c>
      <c r="S46" s="18" t="str">
        <f>IF(H46="","",IF(ISERROR(MATCH(H46,'Jours fériés'!$D$4:$D$203,0)),"",INDEX('Jours fériés'!$A$4:$A$203,MATCH(H46,'Jours fériés'!$D$4:$D$203,0),1)))</f>
        <v/>
      </c>
      <c r="T46" s="18" t="str">
        <f>IF(I46="","",IF(ISERROR(MATCH(I46,'Jours fériés'!$D$4:$D$203,0)),"",INDEX('Jours fériés'!$A$4:$A$203,MATCH(I46,'Jours fériés'!$D$4:$D$203,0),1)))</f>
        <v/>
      </c>
      <c r="U46" t="str">
        <f t="shared" si="16"/>
        <v/>
      </c>
      <c r="V46" t="str">
        <f t="shared" si="7"/>
        <v/>
      </c>
      <c r="W46" t="str">
        <f t="shared" si="8"/>
        <v/>
      </c>
      <c r="X46" t="str">
        <f t="shared" si="9"/>
        <v/>
      </c>
      <c r="Y46" t="str">
        <f t="shared" si="10"/>
        <v/>
      </c>
      <c r="Z46" t="str">
        <f t="shared" si="11"/>
        <v/>
      </c>
      <c r="AA46" t="str">
        <f t="shared" si="12"/>
        <v/>
      </c>
    </row>
    <row r="47" spans="1:27" ht="13.7" customHeight="1" x14ac:dyDescent="0.25">
      <c r="A47" s="12">
        <f t="shared" si="13"/>
        <v>40</v>
      </c>
      <c r="B47" s="13" t="str">
        <f t="shared" si="14"/>
        <v/>
      </c>
      <c r="C47" s="14">
        <f t="shared" si="15"/>
        <v>44837</v>
      </c>
      <c r="D47" s="14">
        <f t="shared" si="0"/>
        <v>44838</v>
      </c>
      <c r="E47" s="14">
        <f t="shared" si="1"/>
        <v>44839</v>
      </c>
      <c r="F47" s="14">
        <f t="shared" si="2"/>
        <v>44840</v>
      </c>
      <c r="G47" s="14">
        <f t="shared" si="3"/>
        <v>44841</v>
      </c>
      <c r="H47" s="15">
        <f t="shared" si="4"/>
        <v>44842</v>
      </c>
      <c r="I47" s="15">
        <f t="shared" si="5"/>
        <v>44843</v>
      </c>
      <c r="J47" s="16"/>
      <c r="K47" s="17" t="str">
        <f t="shared" si="6"/>
        <v/>
      </c>
      <c r="N47" s="18" t="str">
        <f>IF(C47="","",IF(ISERROR(MATCH(C47,'Jours fériés'!$D$4:$D$203,0)),"",INDEX('Jours fériés'!$A$4:$A$203,MATCH(C47,'Jours fériés'!$D$4:$D$203,0),1)))</f>
        <v/>
      </c>
      <c r="O47" s="18" t="str">
        <f>IF(D47="","",IF(ISERROR(MATCH(D47,'Jours fériés'!$D$4:$D$203,0)),"",INDEX('Jours fériés'!$A$4:$A$203,MATCH(D47,'Jours fériés'!$D$4:$D$203,0),1)))</f>
        <v/>
      </c>
      <c r="P47" s="18" t="str">
        <f>IF(E47="","",IF(ISERROR(MATCH(E47,'Jours fériés'!$D$4:$D$203,0)),"",INDEX('Jours fériés'!$A$4:$A$203,MATCH(E47,'Jours fériés'!$D$4:$D$203,0),1)))</f>
        <v/>
      </c>
      <c r="Q47" s="18" t="str">
        <f>IF(F47="","",IF(ISERROR(MATCH(F47,'Jours fériés'!$D$4:$D$203,0)),"",INDEX('Jours fériés'!$A$4:$A$203,MATCH(F47,'Jours fériés'!$D$4:$D$203,0),1)))</f>
        <v/>
      </c>
      <c r="R47" s="18" t="str">
        <f>IF(G47="","",IF(ISERROR(MATCH(G47,'Jours fériés'!$D$4:$D$203,0)),"",INDEX('Jours fériés'!$A$4:$A$203,MATCH(G47,'Jours fériés'!$D$4:$D$203,0),1)))</f>
        <v/>
      </c>
      <c r="S47" s="18" t="str">
        <f>IF(H47="","",IF(ISERROR(MATCH(H47,'Jours fériés'!$D$4:$D$203,0)),"",INDEX('Jours fériés'!$A$4:$A$203,MATCH(H47,'Jours fériés'!$D$4:$D$203,0),1)))</f>
        <v/>
      </c>
      <c r="T47" s="18" t="str">
        <f>IF(I47="","",IF(ISERROR(MATCH(I47,'Jours fériés'!$D$4:$D$203,0)),"",INDEX('Jours fériés'!$A$4:$A$203,MATCH(I47,'Jours fériés'!$D$4:$D$203,0),1)))</f>
        <v/>
      </c>
      <c r="U47" t="str">
        <f t="shared" si="16"/>
        <v/>
      </c>
      <c r="V47" t="str">
        <f t="shared" si="7"/>
        <v/>
      </c>
      <c r="W47" t="str">
        <f t="shared" si="8"/>
        <v/>
      </c>
      <c r="X47" t="str">
        <f t="shared" si="9"/>
        <v/>
      </c>
      <c r="Y47" t="str">
        <f t="shared" si="10"/>
        <v/>
      </c>
      <c r="Z47" t="str">
        <f t="shared" si="11"/>
        <v/>
      </c>
      <c r="AA47" t="str">
        <f t="shared" si="12"/>
        <v/>
      </c>
    </row>
    <row r="48" spans="1:27" ht="13.7" customHeight="1" x14ac:dyDescent="0.25">
      <c r="A48" s="12">
        <f t="shared" si="13"/>
        <v>41</v>
      </c>
      <c r="B48" s="13" t="str">
        <f t="shared" si="14"/>
        <v/>
      </c>
      <c r="C48" s="14">
        <f t="shared" si="15"/>
        <v>44844</v>
      </c>
      <c r="D48" s="14">
        <f t="shared" si="0"/>
        <v>44845</v>
      </c>
      <c r="E48" s="14">
        <f t="shared" si="1"/>
        <v>44846</v>
      </c>
      <c r="F48" s="14">
        <f t="shared" si="2"/>
        <v>44847</v>
      </c>
      <c r="G48" s="14">
        <f t="shared" si="3"/>
        <v>44848</v>
      </c>
      <c r="H48" s="15">
        <f t="shared" si="4"/>
        <v>44849</v>
      </c>
      <c r="I48" s="15">
        <f t="shared" si="5"/>
        <v>44850</v>
      </c>
      <c r="J48" s="16"/>
      <c r="K48" s="17" t="str">
        <f t="shared" si="6"/>
        <v/>
      </c>
      <c r="N48" s="18" t="str">
        <f>IF(C48="","",IF(ISERROR(MATCH(C48,'Jours fériés'!$D$4:$D$203,0)),"",INDEX('Jours fériés'!$A$4:$A$203,MATCH(C48,'Jours fériés'!$D$4:$D$203,0),1)))</f>
        <v/>
      </c>
      <c r="O48" s="18" t="str">
        <f>IF(D48="","",IF(ISERROR(MATCH(D48,'Jours fériés'!$D$4:$D$203,0)),"",INDEX('Jours fériés'!$A$4:$A$203,MATCH(D48,'Jours fériés'!$D$4:$D$203,0),1)))</f>
        <v/>
      </c>
      <c r="P48" s="18" t="str">
        <f>IF(E48="","",IF(ISERROR(MATCH(E48,'Jours fériés'!$D$4:$D$203,0)),"",INDEX('Jours fériés'!$A$4:$A$203,MATCH(E48,'Jours fériés'!$D$4:$D$203,0),1)))</f>
        <v/>
      </c>
      <c r="Q48" s="18" t="str">
        <f>IF(F48="","",IF(ISERROR(MATCH(F48,'Jours fériés'!$D$4:$D$203,0)),"",INDEX('Jours fériés'!$A$4:$A$203,MATCH(F48,'Jours fériés'!$D$4:$D$203,0),1)))</f>
        <v/>
      </c>
      <c r="R48" s="18" t="str">
        <f>IF(G48="","",IF(ISERROR(MATCH(G48,'Jours fériés'!$D$4:$D$203,0)),"",INDEX('Jours fériés'!$A$4:$A$203,MATCH(G48,'Jours fériés'!$D$4:$D$203,0),1)))</f>
        <v/>
      </c>
      <c r="S48" s="18" t="str">
        <f>IF(H48="","",IF(ISERROR(MATCH(H48,'Jours fériés'!$D$4:$D$203,0)),"",INDEX('Jours fériés'!$A$4:$A$203,MATCH(H48,'Jours fériés'!$D$4:$D$203,0),1)))</f>
        <v/>
      </c>
      <c r="T48" s="18" t="str">
        <f>IF(I48="","",IF(ISERROR(MATCH(I48,'Jours fériés'!$D$4:$D$203,0)),"",INDEX('Jours fériés'!$A$4:$A$203,MATCH(I48,'Jours fériés'!$D$4:$D$203,0),1)))</f>
        <v/>
      </c>
      <c r="U48" t="str">
        <f t="shared" si="16"/>
        <v/>
      </c>
      <c r="V48" t="str">
        <f t="shared" si="7"/>
        <v/>
      </c>
      <c r="W48" t="str">
        <f t="shared" si="8"/>
        <v/>
      </c>
      <c r="X48" t="str">
        <f t="shared" si="9"/>
        <v/>
      </c>
      <c r="Y48" t="str">
        <f t="shared" si="10"/>
        <v/>
      </c>
      <c r="Z48" t="str">
        <f t="shared" si="11"/>
        <v/>
      </c>
      <c r="AA48" t="str">
        <f t="shared" si="12"/>
        <v/>
      </c>
    </row>
    <row r="49" spans="1:27" ht="13.7" customHeight="1" x14ac:dyDescent="0.25">
      <c r="A49" s="12">
        <f t="shared" si="13"/>
        <v>42</v>
      </c>
      <c r="B49" s="13" t="str">
        <f t="shared" si="14"/>
        <v/>
      </c>
      <c r="C49" s="14">
        <f t="shared" si="15"/>
        <v>44851</v>
      </c>
      <c r="D49" s="14">
        <f t="shared" si="0"/>
        <v>44852</v>
      </c>
      <c r="E49" s="14">
        <f t="shared" si="1"/>
        <v>44853</v>
      </c>
      <c r="F49" s="14">
        <f t="shared" si="2"/>
        <v>44854</v>
      </c>
      <c r="G49" s="14">
        <f t="shared" si="3"/>
        <v>44855</v>
      </c>
      <c r="H49" s="15">
        <f t="shared" si="4"/>
        <v>44856</v>
      </c>
      <c r="I49" s="15">
        <f t="shared" si="5"/>
        <v>44857</v>
      </c>
      <c r="J49" s="16"/>
      <c r="K49" s="17" t="str">
        <f t="shared" si="6"/>
        <v/>
      </c>
      <c r="N49" s="18" t="str">
        <f>IF(C49="","",IF(ISERROR(MATCH(C49,'Jours fériés'!$D$4:$D$203,0)),"",INDEX('Jours fériés'!$A$4:$A$203,MATCH(C49,'Jours fériés'!$D$4:$D$203,0),1)))</f>
        <v/>
      </c>
      <c r="O49" s="18" t="str">
        <f>IF(D49="","",IF(ISERROR(MATCH(D49,'Jours fériés'!$D$4:$D$203,0)),"",INDEX('Jours fériés'!$A$4:$A$203,MATCH(D49,'Jours fériés'!$D$4:$D$203,0),1)))</f>
        <v/>
      </c>
      <c r="P49" s="18" t="str">
        <f>IF(E49="","",IF(ISERROR(MATCH(E49,'Jours fériés'!$D$4:$D$203,0)),"",INDEX('Jours fériés'!$A$4:$A$203,MATCH(E49,'Jours fériés'!$D$4:$D$203,0),1)))</f>
        <v/>
      </c>
      <c r="Q49" s="18" t="str">
        <f>IF(F49="","",IF(ISERROR(MATCH(F49,'Jours fériés'!$D$4:$D$203,0)),"",INDEX('Jours fériés'!$A$4:$A$203,MATCH(F49,'Jours fériés'!$D$4:$D$203,0),1)))</f>
        <v/>
      </c>
      <c r="R49" s="18" t="str">
        <f>IF(G49="","",IF(ISERROR(MATCH(G49,'Jours fériés'!$D$4:$D$203,0)),"",INDEX('Jours fériés'!$A$4:$A$203,MATCH(G49,'Jours fériés'!$D$4:$D$203,0),1)))</f>
        <v/>
      </c>
      <c r="S49" s="18" t="str">
        <f>IF(H49="","",IF(ISERROR(MATCH(H49,'Jours fériés'!$D$4:$D$203,0)),"",INDEX('Jours fériés'!$A$4:$A$203,MATCH(H49,'Jours fériés'!$D$4:$D$203,0),1)))</f>
        <v/>
      </c>
      <c r="T49" s="18" t="str">
        <f>IF(I49="","",IF(ISERROR(MATCH(I49,'Jours fériés'!$D$4:$D$203,0)),"",INDEX('Jours fériés'!$A$4:$A$203,MATCH(I49,'Jours fériés'!$D$4:$D$203,0),1)))</f>
        <v/>
      </c>
      <c r="U49" t="str">
        <f t="shared" si="16"/>
        <v/>
      </c>
      <c r="V49" t="str">
        <f t="shared" si="7"/>
        <v/>
      </c>
      <c r="W49" t="str">
        <f t="shared" si="8"/>
        <v/>
      </c>
      <c r="X49" t="str">
        <f t="shared" si="9"/>
        <v/>
      </c>
      <c r="Y49" t="str">
        <f t="shared" si="10"/>
        <v/>
      </c>
      <c r="Z49" t="str">
        <f t="shared" si="11"/>
        <v/>
      </c>
      <c r="AA49" t="str">
        <f t="shared" si="12"/>
        <v/>
      </c>
    </row>
    <row r="50" spans="1:27" ht="13.7" customHeight="1" x14ac:dyDescent="0.25">
      <c r="A50" s="12">
        <f t="shared" si="13"/>
        <v>43</v>
      </c>
      <c r="B50" s="13" t="str">
        <f t="shared" si="14"/>
        <v/>
      </c>
      <c r="C50" s="14">
        <f t="shared" si="15"/>
        <v>44858</v>
      </c>
      <c r="D50" s="14">
        <f t="shared" si="0"/>
        <v>44859</v>
      </c>
      <c r="E50" s="14">
        <f t="shared" si="1"/>
        <v>44860</v>
      </c>
      <c r="F50" s="14">
        <f t="shared" si="2"/>
        <v>44861</v>
      </c>
      <c r="G50" s="14">
        <f t="shared" si="3"/>
        <v>44862</v>
      </c>
      <c r="H50" s="15">
        <f t="shared" si="4"/>
        <v>44863</v>
      </c>
      <c r="I50" s="15">
        <f t="shared" si="5"/>
        <v>44864</v>
      </c>
      <c r="J50" s="16"/>
      <c r="K50" s="17" t="str">
        <f t="shared" si="6"/>
        <v xml:space="preserve">   heure d'hiver -1h (dim 30/10)</v>
      </c>
      <c r="N50" s="18" t="str">
        <f>IF(C50="","",IF(ISERROR(MATCH(C50,'Jours fériés'!$D$4:$D$203,0)),"",INDEX('Jours fériés'!$A$4:$A$203,MATCH(C50,'Jours fériés'!$D$4:$D$203,0),1)))</f>
        <v/>
      </c>
      <c r="O50" s="18" t="str">
        <f>IF(D50="","",IF(ISERROR(MATCH(D50,'Jours fériés'!$D$4:$D$203,0)),"",INDEX('Jours fériés'!$A$4:$A$203,MATCH(D50,'Jours fériés'!$D$4:$D$203,0),1)))</f>
        <v/>
      </c>
      <c r="P50" s="18" t="str">
        <f>IF(E50="","",IF(ISERROR(MATCH(E50,'Jours fériés'!$D$4:$D$203,0)),"",INDEX('Jours fériés'!$A$4:$A$203,MATCH(E50,'Jours fériés'!$D$4:$D$203,0),1)))</f>
        <v/>
      </c>
      <c r="Q50" s="18" t="str">
        <f>IF(F50="","",IF(ISERROR(MATCH(F50,'Jours fériés'!$D$4:$D$203,0)),"",INDEX('Jours fériés'!$A$4:$A$203,MATCH(F50,'Jours fériés'!$D$4:$D$203,0),1)))</f>
        <v/>
      </c>
      <c r="R50" s="18" t="str">
        <f>IF(G50="","",IF(ISERROR(MATCH(G50,'Jours fériés'!$D$4:$D$203,0)),"",INDEX('Jours fériés'!$A$4:$A$203,MATCH(G50,'Jours fériés'!$D$4:$D$203,0),1)))</f>
        <v/>
      </c>
      <c r="S50" s="18" t="str">
        <f>IF(H50="","",IF(ISERROR(MATCH(H50,'Jours fériés'!$D$4:$D$203,0)),"",INDEX('Jours fériés'!$A$4:$A$203,MATCH(H50,'Jours fériés'!$D$4:$D$203,0),1)))</f>
        <v/>
      </c>
      <c r="T50" s="18" t="str">
        <f>IF(I50="","",IF(ISERROR(MATCH(I50,'Jours fériés'!$D$4:$D$203,0)),"",INDEX('Jours fériés'!$A$4:$A$203,MATCH(I50,'Jours fériés'!$D$4:$D$203,0),1)))</f>
        <v xml:space="preserve"> heure d'hiver -1h</v>
      </c>
      <c r="U50" t="str">
        <f t="shared" si="16"/>
        <v/>
      </c>
      <c r="V50" t="str">
        <f t="shared" si="7"/>
        <v/>
      </c>
      <c r="W50" t="str">
        <f t="shared" si="8"/>
        <v/>
      </c>
      <c r="X50" t="str">
        <f t="shared" si="9"/>
        <v/>
      </c>
      <c r="Y50" t="str">
        <f t="shared" si="10"/>
        <v/>
      </c>
      <c r="Z50" t="str">
        <f t="shared" si="11"/>
        <v/>
      </c>
      <c r="AA50" t="str">
        <f t="shared" si="12"/>
        <v xml:space="preserve">   heure d'hiver -1h (dim 30/10)</v>
      </c>
    </row>
    <row r="51" spans="1:27" ht="13.7" customHeight="1" x14ac:dyDescent="0.25">
      <c r="A51" s="12">
        <f t="shared" si="13"/>
        <v>44</v>
      </c>
      <c r="B51" s="13" t="str">
        <f t="shared" si="14"/>
        <v>NOVEMBRE</v>
      </c>
      <c r="C51" s="14">
        <f t="shared" si="15"/>
        <v>44865</v>
      </c>
      <c r="D51" s="14">
        <f t="shared" si="0"/>
        <v>44866</v>
      </c>
      <c r="E51" s="14">
        <f t="shared" si="1"/>
        <v>44867</v>
      </c>
      <c r="F51" s="14">
        <f t="shared" si="2"/>
        <v>44868</v>
      </c>
      <c r="G51" s="14">
        <f t="shared" si="3"/>
        <v>44869</v>
      </c>
      <c r="H51" s="15">
        <f t="shared" si="4"/>
        <v>44870</v>
      </c>
      <c r="I51" s="15">
        <f t="shared" si="5"/>
        <v>44871</v>
      </c>
      <c r="J51" s="16"/>
      <c r="K51" s="17" t="str">
        <f t="shared" si="6"/>
        <v xml:space="preserve">  Toussaint (mar 1/11)</v>
      </c>
      <c r="N51" s="18" t="str">
        <f>IF(C51="","",IF(ISERROR(MATCH(C51,'Jours fériés'!$D$4:$D$203,0)),"",INDEX('Jours fériés'!$A$4:$A$203,MATCH(C51,'Jours fériés'!$D$4:$D$203,0),1)))</f>
        <v/>
      </c>
      <c r="O51" s="18" t="str">
        <f>IF(D51="","",IF(ISERROR(MATCH(D51,'Jours fériés'!$D$4:$D$203,0)),"",INDEX('Jours fériés'!$A$4:$A$203,MATCH(D51,'Jours fériés'!$D$4:$D$203,0),1)))</f>
        <v>Toussaint</v>
      </c>
      <c r="P51" s="18" t="str">
        <f>IF(E51="","",IF(ISERROR(MATCH(E51,'Jours fériés'!$D$4:$D$203,0)),"",INDEX('Jours fériés'!$A$4:$A$203,MATCH(E51,'Jours fériés'!$D$4:$D$203,0),1)))</f>
        <v/>
      </c>
      <c r="Q51" s="18" t="str">
        <f>IF(F51="","",IF(ISERROR(MATCH(F51,'Jours fériés'!$D$4:$D$203,0)),"",INDEX('Jours fériés'!$A$4:$A$203,MATCH(F51,'Jours fériés'!$D$4:$D$203,0),1)))</f>
        <v/>
      </c>
      <c r="R51" s="18" t="str">
        <f>IF(G51="","",IF(ISERROR(MATCH(G51,'Jours fériés'!$D$4:$D$203,0)),"",INDEX('Jours fériés'!$A$4:$A$203,MATCH(G51,'Jours fériés'!$D$4:$D$203,0),1)))</f>
        <v/>
      </c>
      <c r="S51" s="18" t="str">
        <f>IF(H51="","",IF(ISERROR(MATCH(H51,'Jours fériés'!$D$4:$D$203,0)),"",INDEX('Jours fériés'!$A$4:$A$203,MATCH(H51,'Jours fériés'!$D$4:$D$203,0),1)))</f>
        <v/>
      </c>
      <c r="T51" s="18" t="str">
        <f>IF(I51="","",IF(ISERROR(MATCH(I51,'Jours fériés'!$D$4:$D$203,0)),"",INDEX('Jours fériés'!$A$4:$A$203,MATCH(I51,'Jours fériés'!$D$4:$D$203,0),1)))</f>
        <v/>
      </c>
      <c r="U51" t="str">
        <f t="shared" si="16"/>
        <v/>
      </c>
      <c r="V51" t="str">
        <f t="shared" si="7"/>
        <v xml:space="preserve">  Toussaint (mar 1/11)</v>
      </c>
      <c r="W51" t="str">
        <f t="shared" si="8"/>
        <v/>
      </c>
      <c r="X51" t="str">
        <f t="shared" si="9"/>
        <v/>
      </c>
      <c r="Y51" t="str">
        <f t="shared" si="10"/>
        <v/>
      </c>
      <c r="Z51" t="str">
        <f t="shared" si="11"/>
        <v/>
      </c>
      <c r="AA51" t="str">
        <f t="shared" si="12"/>
        <v/>
      </c>
    </row>
    <row r="52" spans="1:27" ht="13.7" customHeight="1" x14ac:dyDescent="0.25">
      <c r="A52" s="12">
        <f t="shared" si="13"/>
        <v>45</v>
      </c>
      <c r="B52" s="13" t="str">
        <f t="shared" si="14"/>
        <v/>
      </c>
      <c r="C52" s="14">
        <f t="shared" si="15"/>
        <v>44872</v>
      </c>
      <c r="D52" s="14">
        <f t="shared" si="0"/>
        <v>44873</v>
      </c>
      <c r="E52" s="14">
        <f t="shared" si="1"/>
        <v>44874</v>
      </c>
      <c r="F52" s="14">
        <f t="shared" si="2"/>
        <v>44875</v>
      </c>
      <c r="G52" s="14">
        <f t="shared" si="3"/>
        <v>44876</v>
      </c>
      <c r="H52" s="15">
        <f t="shared" si="4"/>
        <v>44877</v>
      </c>
      <c r="I52" s="15">
        <f t="shared" si="5"/>
        <v>44878</v>
      </c>
      <c r="J52" s="16"/>
      <c r="K52" s="17" t="str">
        <f t="shared" si="6"/>
        <v xml:space="preserve">  Armistice 1918 (ven 11/11)</v>
      </c>
      <c r="N52" s="18" t="str">
        <f>IF(C52="","",IF(ISERROR(MATCH(C52,'Jours fériés'!$D$4:$D$203,0)),"",INDEX('Jours fériés'!$A$4:$A$203,MATCH(C52,'Jours fériés'!$D$4:$D$203,0),1)))</f>
        <v/>
      </c>
      <c r="O52" s="18" t="str">
        <f>IF(D52="","",IF(ISERROR(MATCH(D52,'Jours fériés'!$D$4:$D$203,0)),"",INDEX('Jours fériés'!$A$4:$A$203,MATCH(D52,'Jours fériés'!$D$4:$D$203,0),1)))</f>
        <v/>
      </c>
      <c r="P52" s="18" t="str">
        <f>IF(E52="","",IF(ISERROR(MATCH(E52,'Jours fériés'!$D$4:$D$203,0)),"",INDEX('Jours fériés'!$A$4:$A$203,MATCH(E52,'Jours fériés'!$D$4:$D$203,0),1)))</f>
        <v/>
      </c>
      <c r="Q52" s="18" t="str">
        <f>IF(F52="","",IF(ISERROR(MATCH(F52,'Jours fériés'!$D$4:$D$203,0)),"",INDEX('Jours fériés'!$A$4:$A$203,MATCH(F52,'Jours fériés'!$D$4:$D$203,0),1)))</f>
        <v/>
      </c>
      <c r="R52" s="18" t="str">
        <f>IF(G52="","",IF(ISERROR(MATCH(G52,'Jours fériés'!$D$4:$D$203,0)),"",INDEX('Jours fériés'!$A$4:$A$203,MATCH(G52,'Jours fériés'!$D$4:$D$203,0),1)))</f>
        <v>Armistice 1918</v>
      </c>
      <c r="S52" s="18" t="str">
        <f>IF(H52="","",IF(ISERROR(MATCH(H52,'Jours fériés'!$D$4:$D$203,0)),"",INDEX('Jours fériés'!$A$4:$A$203,MATCH(H52,'Jours fériés'!$D$4:$D$203,0),1)))</f>
        <v/>
      </c>
      <c r="T52" s="18" t="str">
        <f>IF(I52="","",IF(ISERROR(MATCH(I52,'Jours fériés'!$D$4:$D$203,0)),"",INDEX('Jours fériés'!$A$4:$A$203,MATCH(I52,'Jours fériés'!$D$4:$D$203,0),1)))</f>
        <v/>
      </c>
      <c r="U52" t="str">
        <f t="shared" si="16"/>
        <v/>
      </c>
      <c r="V52" t="str">
        <f t="shared" si="7"/>
        <v/>
      </c>
      <c r="W52" t="str">
        <f t="shared" si="8"/>
        <v/>
      </c>
      <c r="X52" t="str">
        <f t="shared" si="9"/>
        <v/>
      </c>
      <c r="Y52" t="str">
        <f t="shared" si="10"/>
        <v xml:space="preserve">  Armistice 1918 (ven 11/11)</v>
      </c>
      <c r="Z52" t="str">
        <f t="shared" si="11"/>
        <v/>
      </c>
      <c r="AA52" t="str">
        <f t="shared" si="12"/>
        <v/>
      </c>
    </row>
    <row r="53" spans="1:27" ht="13.7" customHeight="1" x14ac:dyDescent="0.25">
      <c r="A53" s="12">
        <f t="shared" si="13"/>
        <v>46</v>
      </c>
      <c r="B53" s="13" t="str">
        <f t="shared" si="14"/>
        <v/>
      </c>
      <c r="C53" s="14">
        <f t="shared" si="15"/>
        <v>44879</v>
      </c>
      <c r="D53" s="14">
        <f t="shared" si="0"/>
        <v>44880</v>
      </c>
      <c r="E53" s="14">
        <f t="shared" si="1"/>
        <v>44881</v>
      </c>
      <c r="F53" s="14">
        <f t="shared" si="2"/>
        <v>44882</v>
      </c>
      <c r="G53" s="14">
        <f t="shared" si="3"/>
        <v>44883</v>
      </c>
      <c r="H53" s="15">
        <f t="shared" si="4"/>
        <v>44884</v>
      </c>
      <c r="I53" s="15">
        <f t="shared" si="5"/>
        <v>44885</v>
      </c>
      <c r="J53" s="16"/>
      <c r="K53" s="17" t="str">
        <f t="shared" si="6"/>
        <v/>
      </c>
      <c r="N53" s="18" t="str">
        <f>IF(C53="","",IF(ISERROR(MATCH(C53,'Jours fériés'!$D$4:$D$203,0)),"",INDEX('Jours fériés'!$A$4:$A$203,MATCH(C53,'Jours fériés'!$D$4:$D$203,0),1)))</f>
        <v/>
      </c>
      <c r="O53" s="18" t="str">
        <f>IF(D53="","",IF(ISERROR(MATCH(D53,'Jours fériés'!$D$4:$D$203,0)),"",INDEX('Jours fériés'!$A$4:$A$203,MATCH(D53,'Jours fériés'!$D$4:$D$203,0),1)))</f>
        <v/>
      </c>
      <c r="P53" s="18" t="str">
        <f>IF(E53="","",IF(ISERROR(MATCH(E53,'Jours fériés'!$D$4:$D$203,0)),"",INDEX('Jours fériés'!$A$4:$A$203,MATCH(E53,'Jours fériés'!$D$4:$D$203,0),1)))</f>
        <v/>
      </c>
      <c r="Q53" s="18" t="str">
        <f>IF(F53="","",IF(ISERROR(MATCH(F53,'Jours fériés'!$D$4:$D$203,0)),"",INDEX('Jours fériés'!$A$4:$A$203,MATCH(F53,'Jours fériés'!$D$4:$D$203,0),1)))</f>
        <v/>
      </c>
      <c r="R53" s="18" t="str">
        <f>IF(G53="","",IF(ISERROR(MATCH(G53,'Jours fériés'!$D$4:$D$203,0)),"",INDEX('Jours fériés'!$A$4:$A$203,MATCH(G53,'Jours fériés'!$D$4:$D$203,0),1)))</f>
        <v/>
      </c>
      <c r="S53" s="18" t="str">
        <f>IF(H53="","",IF(ISERROR(MATCH(H53,'Jours fériés'!$D$4:$D$203,0)),"",INDEX('Jours fériés'!$A$4:$A$203,MATCH(H53,'Jours fériés'!$D$4:$D$203,0),1)))</f>
        <v/>
      </c>
      <c r="T53" s="18" t="str">
        <f>IF(I53="","",IF(ISERROR(MATCH(I53,'Jours fériés'!$D$4:$D$203,0)),"",INDEX('Jours fériés'!$A$4:$A$203,MATCH(I53,'Jours fériés'!$D$4:$D$203,0),1)))</f>
        <v/>
      </c>
      <c r="U53" t="str">
        <f t="shared" si="16"/>
        <v/>
      </c>
      <c r="V53" t="str">
        <f t="shared" si="7"/>
        <v/>
      </c>
      <c r="W53" t="str">
        <f t="shared" si="8"/>
        <v/>
      </c>
      <c r="X53" t="str">
        <f t="shared" si="9"/>
        <v/>
      </c>
      <c r="Y53" t="str">
        <f t="shared" si="10"/>
        <v/>
      </c>
      <c r="Z53" t="str">
        <f t="shared" si="11"/>
        <v/>
      </c>
      <c r="AA53" t="str">
        <f t="shared" si="12"/>
        <v/>
      </c>
    </row>
    <row r="54" spans="1:27" ht="13.7" customHeight="1" x14ac:dyDescent="0.25">
      <c r="A54" s="12">
        <f t="shared" si="13"/>
        <v>47</v>
      </c>
      <c r="B54" s="13" t="str">
        <f t="shared" si="14"/>
        <v/>
      </c>
      <c r="C54" s="14">
        <f t="shared" si="15"/>
        <v>44886</v>
      </c>
      <c r="D54" s="14">
        <f t="shared" si="0"/>
        <v>44887</v>
      </c>
      <c r="E54" s="14">
        <f t="shared" si="1"/>
        <v>44888</v>
      </c>
      <c r="F54" s="14">
        <f t="shared" si="2"/>
        <v>44889</v>
      </c>
      <c r="G54" s="14">
        <f t="shared" si="3"/>
        <v>44890</v>
      </c>
      <c r="H54" s="15">
        <f t="shared" si="4"/>
        <v>44891</v>
      </c>
      <c r="I54" s="15">
        <f t="shared" si="5"/>
        <v>44892</v>
      </c>
      <c r="J54" s="16"/>
      <c r="K54" s="17" t="str">
        <f t="shared" si="6"/>
        <v/>
      </c>
      <c r="N54" s="18" t="str">
        <f>IF(C54="","",IF(ISERROR(MATCH(C54,'Jours fériés'!$D$4:$D$203,0)),"",INDEX('Jours fériés'!$A$4:$A$203,MATCH(C54,'Jours fériés'!$D$4:$D$203,0),1)))</f>
        <v/>
      </c>
      <c r="O54" s="18" t="str">
        <f>IF(D54="","",IF(ISERROR(MATCH(D54,'Jours fériés'!$D$4:$D$203,0)),"",INDEX('Jours fériés'!$A$4:$A$203,MATCH(D54,'Jours fériés'!$D$4:$D$203,0),1)))</f>
        <v/>
      </c>
      <c r="P54" s="18" t="str">
        <f>IF(E54="","",IF(ISERROR(MATCH(E54,'Jours fériés'!$D$4:$D$203,0)),"",INDEX('Jours fériés'!$A$4:$A$203,MATCH(E54,'Jours fériés'!$D$4:$D$203,0),1)))</f>
        <v/>
      </c>
      <c r="Q54" s="18" t="str">
        <f>IF(F54="","",IF(ISERROR(MATCH(F54,'Jours fériés'!$D$4:$D$203,0)),"",INDEX('Jours fériés'!$A$4:$A$203,MATCH(F54,'Jours fériés'!$D$4:$D$203,0),1)))</f>
        <v/>
      </c>
      <c r="R54" s="18" t="str">
        <f>IF(G54="","",IF(ISERROR(MATCH(G54,'Jours fériés'!$D$4:$D$203,0)),"",INDEX('Jours fériés'!$A$4:$A$203,MATCH(G54,'Jours fériés'!$D$4:$D$203,0),1)))</f>
        <v/>
      </c>
      <c r="S54" s="18" t="str">
        <f>IF(H54="","",IF(ISERROR(MATCH(H54,'Jours fériés'!$D$4:$D$203,0)),"",INDEX('Jours fériés'!$A$4:$A$203,MATCH(H54,'Jours fériés'!$D$4:$D$203,0),1)))</f>
        <v/>
      </c>
      <c r="T54" s="18" t="str">
        <f>IF(I54="","",IF(ISERROR(MATCH(I54,'Jours fériés'!$D$4:$D$203,0)),"",INDEX('Jours fériés'!$A$4:$A$203,MATCH(I54,'Jours fériés'!$D$4:$D$203,0),1)))</f>
        <v/>
      </c>
      <c r="U54" t="str">
        <f t="shared" si="16"/>
        <v/>
      </c>
      <c r="V54" t="str">
        <f t="shared" si="7"/>
        <v/>
      </c>
      <c r="W54" t="str">
        <f t="shared" si="8"/>
        <v/>
      </c>
      <c r="X54" t="str">
        <f t="shared" si="9"/>
        <v/>
      </c>
      <c r="Y54" t="str">
        <f t="shared" si="10"/>
        <v/>
      </c>
      <c r="Z54" t="str">
        <f t="shared" si="11"/>
        <v/>
      </c>
      <c r="AA54" t="str">
        <f t="shared" si="12"/>
        <v/>
      </c>
    </row>
    <row r="55" spans="1:27" ht="13.7" customHeight="1" x14ac:dyDescent="0.25">
      <c r="A55" s="12">
        <f t="shared" si="13"/>
        <v>48</v>
      </c>
      <c r="B55" s="13" t="str">
        <f t="shared" si="14"/>
        <v>DÉCEMBRE</v>
      </c>
      <c r="C55" s="14">
        <f t="shared" si="15"/>
        <v>44893</v>
      </c>
      <c r="D55" s="14">
        <f t="shared" si="0"/>
        <v>44894</v>
      </c>
      <c r="E55" s="14">
        <f t="shared" si="1"/>
        <v>44895</v>
      </c>
      <c r="F55" s="14">
        <f t="shared" si="2"/>
        <v>44896</v>
      </c>
      <c r="G55" s="14">
        <f t="shared" si="3"/>
        <v>44897</v>
      </c>
      <c r="H55" s="15">
        <f t="shared" si="4"/>
        <v>44898</v>
      </c>
      <c r="I55" s="15">
        <f t="shared" si="5"/>
        <v>44899</v>
      </c>
      <c r="J55" s="16"/>
      <c r="K55" s="17" t="str">
        <f t="shared" si="6"/>
        <v/>
      </c>
      <c r="N55" s="18" t="str">
        <f>IF(C55="","",IF(ISERROR(MATCH(C55,'Jours fériés'!$D$4:$D$203,0)),"",INDEX('Jours fériés'!$A$4:$A$203,MATCH(C55,'Jours fériés'!$D$4:$D$203,0),1)))</f>
        <v/>
      </c>
      <c r="O55" s="18" t="str">
        <f>IF(D55="","",IF(ISERROR(MATCH(D55,'Jours fériés'!$D$4:$D$203,0)),"",INDEX('Jours fériés'!$A$4:$A$203,MATCH(D55,'Jours fériés'!$D$4:$D$203,0),1)))</f>
        <v/>
      </c>
      <c r="P55" s="18" t="str">
        <f>IF(E55="","",IF(ISERROR(MATCH(E55,'Jours fériés'!$D$4:$D$203,0)),"",INDEX('Jours fériés'!$A$4:$A$203,MATCH(E55,'Jours fériés'!$D$4:$D$203,0),1)))</f>
        <v/>
      </c>
      <c r="Q55" s="18" t="str">
        <f>IF(F55="","",IF(ISERROR(MATCH(F55,'Jours fériés'!$D$4:$D$203,0)),"",INDEX('Jours fériés'!$A$4:$A$203,MATCH(F55,'Jours fériés'!$D$4:$D$203,0),1)))</f>
        <v/>
      </c>
      <c r="R55" s="18" t="str">
        <f>IF(G55="","",IF(ISERROR(MATCH(G55,'Jours fériés'!$D$4:$D$203,0)),"",INDEX('Jours fériés'!$A$4:$A$203,MATCH(G55,'Jours fériés'!$D$4:$D$203,0),1)))</f>
        <v/>
      </c>
      <c r="S55" s="18" t="str">
        <f>IF(H55="","",IF(ISERROR(MATCH(H55,'Jours fériés'!$D$4:$D$203,0)),"",INDEX('Jours fériés'!$A$4:$A$203,MATCH(H55,'Jours fériés'!$D$4:$D$203,0),1)))</f>
        <v/>
      </c>
      <c r="T55" s="18" t="str">
        <f>IF(I55="","",IF(ISERROR(MATCH(I55,'Jours fériés'!$D$4:$D$203,0)),"",INDEX('Jours fériés'!$A$4:$A$203,MATCH(I55,'Jours fériés'!$D$4:$D$203,0),1)))</f>
        <v/>
      </c>
      <c r="U55" t="str">
        <f t="shared" si="16"/>
        <v/>
      </c>
      <c r="V55" t="str">
        <f t="shared" si="7"/>
        <v/>
      </c>
      <c r="W55" t="str">
        <f t="shared" si="8"/>
        <v/>
      </c>
      <c r="X55" t="str">
        <f t="shared" si="9"/>
        <v/>
      </c>
      <c r="Y55" t="str">
        <f t="shared" si="10"/>
        <v/>
      </c>
      <c r="Z55" t="str">
        <f t="shared" si="11"/>
        <v/>
      </c>
      <c r="AA55" t="str">
        <f t="shared" si="12"/>
        <v/>
      </c>
    </row>
    <row r="56" spans="1:27" ht="13.7" customHeight="1" x14ac:dyDescent="0.25">
      <c r="A56" s="12">
        <f t="shared" si="13"/>
        <v>49</v>
      </c>
      <c r="B56" s="13" t="str">
        <f t="shared" si="14"/>
        <v/>
      </c>
      <c r="C56" s="14">
        <f t="shared" si="15"/>
        <v>44900</v>
      </c>
      <c r="D56" s="14">
        <f t="shared" si="0"/>
        <v>44901</v>
      </c>
      <c r="E56" s="14">
        <f t="shared" si="1"/>
        <v>44902</v>
      </c>
      <c r="F56" s="14">
        <f t="shared" si="2"/>
        <v>44903</v>
      </c>
      <c r="G56" s="14">
        <f t="shared" si="3"/>
        <v>44904</v>
      </c>
      <c r="H56" s="15">
        <f t="shared" si="4"/>
        <v>44905</v>
      </c>
      <c r="I56" s="15">
        <f t="shared" si="5"/>
        <v>44906</v>
      </c>
      <c r="J56" s="16"/>
      <c r="K56" s="17" t="str">
        <f t="shared" si="6"/>
        <v/>
      </c>
      <c r="N56" s="18" t="str">
        <f>IF(C56="","",IF(ISERROR(MATCH(C56,'Jours fériés'!$D$4:$D$203,0)),"",INDEX('Jours fériés'!$A$4:$A$203,MATCH(C56,'Jours fériés'!$D$4:$D$203,0),1)))</f>
        <v/>
      </c>
      <c r="O56" s="18" t="str">
        <f>IF(D56="","",IF(ISERROR(MATCH(D56,'Jours fériés'!$D$4:$D$203,0)),"",INDEX('Jours fériés'!$A$4:$A$203,MATCH(D56,'Jours fériés'!$D$4:$D$203,0),1)))</f>
        <v/>
      </c>
      <c r="P56" s="18" t="str">
        <f>IF(E56="","",IF(ISERROR(MATCH(E56,'Jours fériés'!$D$4:$D$203,0)),"",INDEX('Jours fériés'!$A$4:$A$203,MATCH(E56,'Jours fériés'!$D$4:$D$203,0),1)))</f>
        <v/>
      </c>
      <c r="Q56" s="18" t="str">
        <f>IF(F56="","",IF(ISERROR(MATCH(F56,'Jours fériés'!$D$4:$D$203,0)),"",INDEX('Jours fériés'!$A$4:$A$203,MATCH(F56,'Jours fériés'!$D$4:$D$203,0),1)))</f>
        <v/>
      </c>
      <c r="R56" s="18" t="str">
        <f>IF(G56="","",IF(ISERROR(MATCH(G56,'Jours fériés'!$D$4:$D$203,0)),"",INDEX('Jours fériés'!$A$4:$A$203,MATCH(G56,'Jours fériés'!$D$4:$D$203,0),1)))</f>
        <v/>
      </c>
      <c r="S56" s="18" t="str">
        <f>IF(H56="","",IF(ISERROR(MATCH(H56,'Jours fériés'!$D$4:$D$203,0)),"",INDEX('Jours fériés'!$A$4:$A$203,MATCH(H56,'Jours fériés'!$D$4:$D$203,0),1)))</f>
        <v/>
      </c>
      <c r="T56" s="18" t="str">
        <f>IF(I56="","",IF(ISERROR(MATCH(I56,'Jours fériés'!$D$4:$D$203,0)),"",INDEX('Jours fériés'!$A$4:$A$203,MATCH(I56,'Jours fériés'!$D$4:$D$203,0),1)))</f>
        <v/>
      </c>
      <c r="U56" t="str">
        <f t="shared" si="16"/>
        <v/>
      </c>
      <c r="V56" t="str">
        <f t="shared" si="7"/>
        <v/>
      </c>
      <c r="W56" t="str">
        <f t="shared" si="8"/>
        <v/>
      </c>
      <c r="X56" t="str">
        <f t="shared" si="9"/>
        <v/>
      </c>
      <c r="Y56" t="str">
        <f t="shared" si="10"/>
        <v/>
      </c>
      <c r="Z56" t="str">
        <f t="shared" si="11"/>
        <v/>
      </c>
      <c r="AA56" t="str">
        <f t="shared" si="12"/>
        <v/>
      </c>
    </row>
    <row r="57" spans="1:27" ht="13.7" customHeight="1" x14ac:dyDescent="0.25">
      <c r="A57" s="12">
        <f t="shared" si="13"/>
        <v>50</v>
      </c>
      <c r="B57" s="13" t="str">
        <f t="shared" si="14"/>
        <v/>
      </c>
      <c r="C57" s="14">
        <f t="shared" si="15"/>
        <v>44907</v>
      </c>
      <c r="D57" s="14">
        <f t="shared" si="0"/>
        <v>44908</v>
      </c>
      <c r="E57" s="14">
        <f t="shared" si="1"/>
        <v>44909</v>
      </c>
      <c r="F57" s="14">
        <f t="shared" si="2"/>
        <v>44910</v>
      </c>
      <c r="G57" s="14">
        <f t="shared" si="3"/>
        <v>44911</v>
      </c>
      <c r="H57" s="15">
        <f t="shared" si="4"/>
        <v>44912</v>
      </c>
      <c r="I57" s="15">
        <f t="shared" si="5"/>
        <v>44913</v>
      </c>
      <c r="J57" s="16"/>
      <c r="K57" s="17" t="str">
        <f t="shared" si="6"/>
        <v/>
      </c>
      <c r="N57" s="18" t="str">
        <f>IF(C57="","",IF(ISERROR(MATCH(C57,'Jours fériés'!$D$4:$D$203,0)),"",INDEX('Jours fériés'!$A$4:$A$203,MATCH(C57,'Jours fériés'!$D$4:$D$203,0),1)))</f>
        <v/>
      </c>
      <c r="O57" s="18" t="str">
        <f>IF(D57="","",IF(ISERROR(MATCH(D57,'Jours fériés'!$D$4:$D$203,0)),"",INDEX('Jours fériés'!$A$4:$A$203,MATCH(D57,'Jours fériés'!$D$4:$D$203,0),1)))</f>
        <v/>
      </c>
      <c r="P57" s="18" t="str">
        <f>IF(E57="","",IF(ISERROR(MATCH(E57,'Jours fériés'!$D$4:$D$203,0)),"",INDEX('Jours fériés'!$A$4:$A$203,MATCH(E57,'Jours fériés'!$D$4:$D$203,0),1)))</f>
        <v/>
      </c>
      <c r="Q57" s="18" t="str">
        <f>IF(F57="","",IF(ISERROR(MATCH(F57,'Jours fériés'!$D$4:$D$203,0)),"",INDEX('Jours fériés'!$A$4:$A$203,MATCH(F57,'Jours fériés'!$D$4:$D$203,0),1)))</f>
        <v/>
      </c>
      <c r="R57" s="18" t="str">
        <f>IF(G57="","",IF(ISERROR(MATCH(G57,'Jours fériés'!$D$4:$D$203,0)),"",INDEX('Jours fériés'!$A$4:$A$203,MATCH(G57,'Jours fériés'!$D$4:$D$203,0),1)))</f>
        <v/>
      </c>
      <c r="S57" s="18" t="str">
        <f>IF(H57="","",IF(ISERROR(MATCH(H57,'Jours fériés'!$D$4:$D$203,0)),"",INDEX('Jours fériés'!$A$4:$A$203,MATCH(H57,'Jours fériés'!$D$4:$D$203,0),1)))</f>
        <v/>
      </c>
      <c r="T57" s="18" t="str">
        <f>IF(I57="","",IF(ISERROR(MATCH(I57,'Jours fériés'!$D$4:$D$203,0)),"",INDEX('Jours fériés'!$A$4:$A$203,MATCH(I57,'Jours fériés'!$D$4:$D$203,0),1)))</f>
        <v/>
      </c>
      <c r="U57" t="str">
        <f t="shared" si="16"/>
        <v/>
      </c>
      <c r="V57" t="str">
        <f t="shared" si="7"/>
        <v/>
      </c>
      <c r="W57" t="str">
        <f t="shared" si="8"/>
        <v/>
      </c>
      <c r="X57" t="str">
        <f t="shared" si="9"/>
        <v/>
      </c>
      <c r="Y57" t="str">
        <f t="shared" si="10"/>
        <v/>
      </c>
      <c r="Z57" t="str">
        <f t="shared" si="11"/>
        <v/>
      </c>
      <c r="AA57" t="str">
        <f t="shared" si="12"/>
        <v/>
      </c>
    </row>
    <row r="58" spans="1:27" ht="13.7" customHeight="1" x14ac:dyDescent="0.25">
      <c r="A58" s="12">
        <f t="shared" si="13"/>
        <v>51</v>
      </c>
      <c r="B58" s="13" t="str">
        <f t="shared" si="14"/>
        <v/>
      </c>
      <c r="C58" s="14">
        <f t="shared" si="15"/>
        <v>44914</v>
      </c>
      <c r="D58" s="14">
        <f t="shared" si="0"/>
        <v>44915</v>
      </c>
      <c r="E58" s="14">
        <f t="shared" si="1"/>
        <v>44916</v>
      </c>
      <c r="F58" s="14">
        <f t="shared" si="2"/>
        <v>44917</v>
      </c>
      <c r="G58" s="14">
        <f t="shared" si="3"/>
        <v>44918</v>
      </c>
      <c r="H58" s="15">
        <f t="shared" si="4"/>
        <v>44919</v>
      </c>
      <c r="I58" s="15">
        <f t="shared" si="5"/>
        <v>44920</v>
      </c>
      <c r="J58" s="16"/>
      <c r="K58" s="17" t="str">
        <f t="shared" si="6"/>
        <v xml:space="preserve">  Noël (dim 25/12)</v>
      </c>
      <c r="N58" s="18" t="str">
        <f>IF(C58="","",IF(ISERROR(MATCH(C58,'Jours fériés'!$D$4:$D$203,0)),"",INDEX('Jours fériés'!$A$4:$A$203,MATCH(C58,'Jours fériés'!$D$4:$D$203,0),1)))</f>
        <v/>
      </c>
      <c r="O58" s="18" t="str">
        <f>IF(D58="","",IF(ISERROR(MATCH(D58,'Jours fériés'!$D$4:$D$203,0)),"",INDEX('Jours fériés'!$A$4:$A$203,MATCH(D58,'Jours fériés'!$D$4:$D$203,0),1)))</f>
        <v/>
      </c>
      <c r="P58" s="18" t="str">
        <f>IF(E58="","",IF(ISERROR(MATCH(E58,'Jours fériés'!$D$4:$D$203,0)),"",INDEX('Jours fériés'!$A$4:$A$203,MATCH(E58,'Jours fériés'!$D$4:$D$203,0),1)))</f>
        <v/>
      </c>
      <c r="Q58" s="18" t="str">
        <f>IF(F58="","",IF(ISERROR(MATCH(F58,'Jours fériés'!$D$4:$D$203,0)),"",INDEX('Jours fériés'!$A$4:$A$203,MATCH(F58,'Jours fériés'!$D$4:$D$203,0),1)))</f>
        <v/>
      </c>
      <c r="R58" s="18" t="str">
        <f>IF(G58="","",IF(ISERROR(MATCH(G58,'Jours fériés'!$D$4:$D$203,0)),"",INDEX('Jours fériés'!$A$4:$A$203,MATCH(G58,'Jours fériés'!$D$4:$D$203,0),1)))</f>
        <v/>
      </c>
      <c r="S58" s="18" t="str">
        <f>IF(H58="","",IF(ISERROR(MATCH(H58,'Jours fériés'!$D$4:$D$203,0)),"",INDEX('Jours fériés'!$A$4:$A$203,MATCH(H58,'Jours fériés'!$D$4:$D$203,0),1)))</f>
        <v/>
      </c>
      <c r="T58" s="18" t="str">
        <f>IF(I58="","",IF(ISERROR(MATCH(I58,'Jours fériés'!$D$4:$D$203,0)),"",INDEX('Jours fériés'!$A$4:$A$203,MATCH(I58,'Jours fériés'!$D$4:$D$203,0),1)))</f>
        <v>Noël</v>
      </c>
      <c r="U58" t="str">
        <f t="shared" si="16"/>
        <v/>
      </c>
      <c r="V58" t="str">
        <f t="shared" si="7"/>
        <v/>
      </c>
      <c r="W58" t="str">
        <f t="shared" si="8"/>
        <v/>
      </c>
      <c r="X58" t="str">
        <f t="shared" si="9"/>
        <v/>
      </c>
      <c r="Y58" t="str">
        <f t="shared" si="10"/>
        <v/>
      </c>
      <c r="Z58" t="str">
        <f t="shared" si="11"/>
        <v/>
      </c>
      <c r="AA58" t="str">
        <f t="shared" si="12"/>
        <v xml:space="preserve">  Noël (dim 25/12)</v>
      </c>
    </row>
    <row r="59" spans="1:27" ht="13.7" customHeight="1" x14ac:dyDescent="0.25">
      <c r="A59" s="12">
        <f t="shared" si="13"/>
        <v>52</v>
      </c>
      <c r="B59" s="13" t="str">
        <f t="shared" si="14"/>
        <v>JANVIER</v>
      </c>
      <c r="C59" s="14">
        <f t="shared" si="15"/>
        <v>44921</v>
      </c>
      <c r="D59" s="14">
        <f t="shared" si="0"/>
        <v>44922</v>
      </c>
      <c r="E59" s="14">
        <f t="shared" si="1"/>
        <v>44923</v>
      </c>
      <c r="F59" s="14">
        <f t="shared" si="2"/>
        <v>44924</v>
      </c>
      <c r="G59" s="14">
        <f t="shared" si="3"/>
        <v>44925</v>
      </c>
      <c r="H59" s="15">
        <f t="shared" si="4"/>
        <v>44926</v>
      </c>
      <c r="I59" s="15">
        <f t="shared" si="5"/>
        <v>44927</v>
      </c>
      <c r="J59" s="16"/>
      <c r="K59" s="17" t="str">
        <f t="shared" si="6"/>
        <v xml:space="preserve">  Jour de l'an (dim 1/1)</v>
      </c>
      <c r="N59" s="18" t="str">
        <f>IF(C59="","",IF(ISERROR(MATCH(C59,'Jours fériés'!$D$4:$D$203,0)),"",INDEX('Jours fériés'!$A$4:$A$203,MATCH(C59,'Jours fériés'!$D$4:$D$203,0),1)))</f>
        <v/>
      </c>
      <c r="O59" s="18" t="str">
        <f>IF(D59="","",IF(ISERROR(MATCH(D59,'Jours fériés'!$D$4:$D$203,0)),"",INDEX('Jours fériés'!$A$4:$A$203,MATCH(D59,'Jours fériés'!$D$4:$D$203,0),1)))</f>
        <v/>
      </c>
      <c r="P59" s="18" t="str">
        <f>IF(E59="","",IF(ISERROR(MATCH(E59,'Jours fériés'!$D$4:$D$203,0)),"",INDEX('Jours fériés'!$A$4:$A$203,MATCH(E59,'Jours fériés'!$D$4:$D$203,0),1)))</f>
        <v/>
      </c>
      <c r="Q59" s="18" t="str">
        <f>IF(F59="","",IF(ISERROR(MATCH(F59,'Jours fériés'!$D$4:$D$203,0)),"",INDEX('Jours fériés'!$A$4:$A$203,MATCH(F59,'Jours fériés'!$D$4:$D$203,0),1)))</f>
        <v/>
      </c>
      <c r="R59" s="18" t="str">
        <f>IF(G59="","",IF(ISERROR(MATCH(G59,'Jours fériés'!$D$4:$D$203,0)),"",INDEX('Jours fériés'!$A$4:$A$203,MATCH(G59,'Jours fériés'!$D$4:$D$203,0),1)))</f>
        <v/>
      </c>
      <c r="S59" s="18" t="str">
        <f>IF(H59="","",IF(ISERROR(MATCH(H59,'Jours fériés'!$D$4:$D$203,0)),"",INDEX('Jours fériés'!$A$4:$A$203,MATCH(H59,'Jours fériés'!$D$4:$D$203,0),1)))</f>
        <v/>
      </c>
      <c r="T59" s="18" t="str">
        <f>IF(I59="","",IF(ISERROR(MATCH(I59,'Jours fériés'!$D$4:$D$203,0)),"",INDEX('Jours fériés'!$A$4:$A$203,MATCH(I59,'Jours fériés'!$D$4:$D$203,0),1)))</f>
        <v>Jour de l'an</v>
      </c>
      <c r="U59" t="str">
        <f t="shared" si="16"/>
        <v/>
      </c>
      <c r="V59" t="str">
        <f t="shared" si="7"/>
        <v/>
      </c>
      <c r="W59" t="str">
        <f t="shared" si="8"/>
        <v/>
      </c>
      <c r="X59" t="str">
        <f t="shared" si="9"/>
        <v/>
      </c>
      <c r="Y59" t="str">
        <f t="shared" si="10"/>
        <v/>
      </c>
      <c r="Z59" t="str">
        <f t="shared" si="11"/>
        <v/>
      </c>
      <c r="AA59" t="str">
        <f t="shared" si="12"/>
        <v xml:space="preserve">  Jour de l'an (dim 1/1)</v>
      </c>
    </row>
    <row r="60" spans="1:27" ht="13.7" customHeight="1" x14ac:dyDescent="0.25">
      <c r="A60" s="12">
        <f t="shared" si="13"/>
        <v>1</v>
      </c>
      <c r="B60" s="13" t="str">
        <f t="shared" si="14"/>
        <v/>
      </c>
      <c r="C60" s="14">
        <f t="shared" si="15"/>
        <v>44928</v>
      </c>
      <c r="D60" s="14">
        <f t="shared" si="0"/>
        <v>44929</v>
      </c>
      <c r="E60" s="14">
        <f t="shared" si="1"/>
        <v>44930</v>
      </c>
      <c r="F60" s="14">
        <f t="shared" si="2"/>
        <v>44931</v>
      </c>
      <c r="G60" s="14">
        <f t="shared" si="3"/>
        <v>44932</v>
      </c>
      <c r="H60" s="15">
        <f t="shared" si="4"/>
        <v>44933</v>
      </c>
      <c r="I60" s="15">
        <f t="shared" si="5"/>
        <v>44934</v>
      </c>
      <c r="J60" s="16"/>
      <c r="K60" s="17" t="str">
        <f t="shared" si="6"/>
        <v/>
      </c>
      <c r="N60" s="18" t="str">
        <f>IF(C60="","",IF(ISERROR(MATCH(C60,'Jours fériés'!$D$4:$D$203,0)),"",INDEX('Jours fériés'!$A$4:$A$203,MATCH(C60,'Jours fériés'!$D$4:$D$203,0),1)))</f>
        <v/>
      </c>
      <c r="O60" s="18" t="str">
        <f>IF(D60="","",IF(ISERROR(MATCH(D60,'Jours fériés'!$D$4:$D$203,0)),"",INDEX('Jours fériés'!$A$4:$A$203,MATCH(D60,'Jours fériés'!$D$4:$D$203,0),1)))</f>
        <v/>
      </c>
      <c r="P60" s="18" t="str">
        <f>IF(E60="","",IF(ISERROR(MATCH(E60,'Jours fériés'!$D$4:$D$203,0)),"",INDEX('Jours fériés'!$A$4:$A$203,MATCH(E60,'Jours fériés'!$D$4:$D$203,0),1)))</f>
        <v/>
      </c>
      <c r="Q60" s="18" t="str">
        <f>IF(F60="","",IF(ISERROR(MATCH(F60,'Jours fériés'!$D$4:$D$203,0)),"",INDEX('Jours fériés'!$A$4:$A$203,MATCH(F60,'Jours fériés'!$D$4:$D$203,0),1)))</f>
        <v/>
      </c>
      <c r="R60" s="18" t="str">
        <f>IF(G60="","",IF(ISERROR(MATCH(G60,'Jours fériés'!$D$4:$D$203,0)),"",INDEX('Jours fériés'!$A$4:$A$203,MATCH(G60,'Jours fériés'!$D$4:$D$203,0),1)))</f>
        <v/>
      </c>
      <c r="S60" s="18" t="str">
        <f>IF(H60="","",IF(ISERROR(MATCH(H60,'Jours fériés'!$D$4:$D$203,0)),"",INDEX('Jours fériés'!$A$4:$A$203,MATCH(H60,'Jours fériés'!$D$4:$D$203,0),1)))</f>
        <v/>
      </c>
      <c r="T60" s="18" t="str">
        <f>IF(I60="","",IF(ISERROR(MATCH(I60,'Jours fériés'!$D$4:$D$203,0)),"",INDEX('Jours fériés'!$A$4:$A$203,MATCH(I60,'Jours fériés'!$D$4:$D$203,0),1)))</f>
        <v/>
      </c>
      <c r="U60" t="str">
        <f t="shared" si="16"/>
        <v/>
      </c>
      <c r="V60" t="str">
        <f t="shared" si="7"/>
        <v/>
      </c>
      <c r="W60" t="str">
        <f t="shared" si="8"/>
        <v/>
      </c>
      <c r="X60" t="str">
        <f t="shared" si="9"/>
        <v/>
      </c>
      <c r="Y60" t="str">
        <f t="shared" si="10"/>
        <v/>
      </c>
      <c r="Z60" t="str">
        <f t="shared" si="11"/>
        <v/>
      </c>
      <c r="AA60" t="str">
        <f t="shared" si="12"/>
        <v/>
      </c>
    </row>
    <row r="61" spans="1:27" ht="13.7" customHeight="1" x14ac:dyDescent="0.2">
      <c r="J61" s="19"/>
      <c r="K61" s="20" t="s">
        <v>11</v>
      </c>
    </row>
  </sheetData>
  <sheetProtection selectLockedCells="1" selectUnlockedCells="1"/>
  <conditionalFormatting sqref="C7:I60">
    <cfRule type="expression" dxfId="0" priority="1" stopIfTrue="1">
      <formula>(AND(N7&lt;&gt;"",LEFT(N7,1)&lt;&gt;" "))</formula>
    </cfRule>
  </conditionalFormatting>
  <dataValidations count="2">
    <dataValidation operator="equal" allowBlank="1" sqref="K1" xr:uid="{00000000-0002-0000-0000-000000000000}"/>
    <dataValidation type="list" operator="equal" allowBlank="1" sqref="K2" xr:uid="{00000000-0002-0000-0000-000001000000}">
      <formula1>"1,2,3,4,5,6,7,8,9,10,11,12"</formula1>
      <formula2>0</formula2>
    </dataValidation>
  </dataValidations>
  <pageMargins left="0.39374999999999999" right="0.39374999999999999" top="0.39374999999999999" bottom="0.39374999999999999" header="0.51180555555555551" footer="0.51180555555555551"/>
  <pageSetup paperSize="9" orientation="portrait" useFirstPageNumber="1"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operator="equal" xr:uid="{00000000-0002-0000-0000-000002000000}">
          <x14:formula1>
            <xm:f>'Jours fériés'!$E$3:$IV$3</xm:f>
          </x14:formula1>
          <x14:formula2>
            <xm:f>0</xm:f>
          </x14:formula2>
          <xm:sqref>K3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2"/>
  <sheetViews>
    <sheetView workbookViewId="0"/>
  </sheetViews>
  <sheetFormatPr baseColWidth="10" defaultColWidth="11.5703125" defaultRowHeight="12.75" x14ac:dyDescent="0.2"/>
  <cols>
    <col min="1" max="1" width="5" customWidth="1"/>
    <col min="2" max="2" width="66" customWidth="1"/>
  </cols>
  <sheetData>
    <row r="2" spans="2:2" ht="25.5" x14ac:dyDescent="0.2">
      <c r="B2" s="21" t="s">
        <v>12</v>
      </c>
    </row>
    <row r="3" spans="2:2" x14ac:dyDescent="0.2">
      <c r="B3" s="21" t="s">
        <v>13</v>
      </c>
    </row>
    <row r="4" spans="2:2" ht="38.25" x14ac:dyDescent="0.2">
      <c r="B4" s="22" t="s">
        <v>14</v>
      </c>
    </row>
    <row r="5" spans="2:2" x14ac:dyDescent="0.2">
      <c r="B5" s="22"/>
    </row>
    <row r="6" spans="2:2" x14ac:dyDescent="0.2">
      <c r="B6" s="21" t="s">
        <v>125</v>
      </c>
    </row>
    <row r="7" spans="2:2" x14ac:dyDescent="0.2">
      <c r="B7" s="22"/>
    </row>
    <row r="8" spans="2:2" x14ac:dyDescent="0.2">
      <c r="B8" s="42" t="s">
        <v>15</v>
      </c>
    </row>
    <row r="9" spans="2:2" x14ac:dyDescent="0.2">
      <c r="B9" s="23"/>
    </row>
    <row r="10" spans="2:2" x14ac:dyDescent="0.2">
      <c r="B10" s="43" t="s">
        <v>124</v>
      </c>
    </row>
    <row r="11" spans="2:2" x14ac:dyDescent="0.2">
      <c r="B11" s="22"/>
    </row>
    <row r="12" spans="2:2" x14ac:dyDescent="0.2">
      <c r="B12" s="22"/>
    </row>
  </sheetData>
  <sheetProtection selectLockedCells="1" selectUnlockedCells="1"/>
  <hyperlinks>
    <hyperlink ref="B4" r:id="rId1" display="http://davidseah.com/blog/compact-calendar/" xr:uid="{00000000-0004-0000-0100-000000000000}"/>
    <hyperlink ref="B6" r:id="rId2" display="contact.calendrier@rohmer.fr" xr:uid="{00000000-0004-0000-0100-000001000000}"/>
    <hyperlink ref="B8" r:id="rId3" xr:uid="{00000000-0004-0000-0100-000002000000}"/>
    <hyperlink ref="B10" r:id="rId4" xr:uid="{00000000-0004-0000-0100-000003000000}"/>
  </hyperlinks>
  <pageMargins left="0.39374999999999999" right="0.39374999999999999" top="0.39374999999999999" bottom="0.39374999999999999" header="0.51180555555555551" footer="0.51180555555555551"/>
  <pageSetup paperSize="9" orientation="portrait" horizontalDpi="300" verticalDpi="300" r:id="rId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220"/>
  <sheetViews>
    <sheetView workbookViewId="0">
      <pane ySplit="3" topLeftCell="A4" activePane="bottomLeft" state="frozen"/>
      <selection pane="bottomLeft" activeCell="A4" sqref="A4"/>
    </sheetView>
  </sheetViews>
  <sheetFormatPr baseColWidth="10" defaultColWidth="3" defaultRowHeight="12.75" x14ac:dyDescent="0.2"/>
  <cols>
    <col min="1" max="1" width="20.85546875" customWidth="1"/>
    <col min="2" max="2" width="13" customWidth="1"/>
    <col min="3" max="4" width="11" style="24" customWidth="1"/>
    <col min="5" max="16384" width="3" style="1"/>
  </cols>
  <sheetData>
    <row r="1" spans="1:45" x14ac:dyDescent="0.2">
      <c r="A1" s="25" t="s">
        <v>16</v>
      </c>
      <c r="B1" s="40">
        <f>Comptact!$K$1</f>
        <v>2022</v>
      </c>
      <c r="C1" s="26" t="s">
        <v>17</v>
      </c>
      <c r="D1" s="27" t="str">
        <f>Comptact!K3</f>
        <v>France</v>
      </c>
    </row>
    <row r="3" spans="1:45" s="32" customFormat="1" ht="111" x14ac:dyDescent="0.2">
      <c r="A3" s="28" t="s">
        <v>18</v>
      </c>
      <c r="B3" s="29" t="s">
        <v>19</v>
      </c>
      <c r="C3" s="30" t="s">
        <v>20</v>
      </c>
      <c r="D3" s="31" t="s">
        <v>21</v>
      </c>
      <c r="E3" s="32" t="s">
        <v>22</v>
      </c>
      <c r="F3" s="32" t="s">
        <v>3</v>
      </c>
      <c r="G3" s="32" t="s">
        <v>23</v>
      </c>
      <c r="H3" s="32" t="s">
        <v>24</v>
      </c>
      <c r="I3" s="32" t="s">
        <v>25</v>
      </c>
      <c r="J3" s="32" t="s">
        <v>26</v>
      </c>
      <c r="K3" s="32" t="s">
        <v>27</v>
      </c>
      <c r="L3" s="32" t="s">
        <v>28</v>
      </c>
      <c r="M3" s="32" t="s">
        <v>29</v>
      </c>
      <c r="N3" s="32" t="s">
        <v>30</v>
      </c>
      <c r="O3" s="32" t="s">
        <v>128</v>
      </c>
      <c r="P3" s="32" t="s">
        <v>31</v>
      </c>
      <c r="Q3" s="32" t="s">
        <v>32</v>
      </c>
      <c r="R3" s="32" t="s">
        <v>33</v>
      </c>
      <c r="S3" s="32" t="s">
        <v>34</v>
      </c>
      <c r="T3" s="32" t="s">
        <v>35</v>
      </c>
      <c r="U3" s="32" t="s">
        <v>36</v>
      </c>
      <c r="V3" s="32" t="s">
        <v>37</v>
      </c>
      <c r="W3" s="32" t="s">
        <v>38</v>
      </c>
      <c r="X3" s="32" t="s">
        <v>39</v>
      </c>
      <c r="Y3" s="32" t="s">
        <v>40</v>
      </c>
      <c r="Z3" s="32" t="s">
        <v>41</v>
      </c>
      <c r="AA3" s="32" t="s">
        <v>42</v>
      </c>
      <c r="AB3" s="32" t="s">
        <v>43</v>
      </c>
      <c r="AC3" s="32" t="s">
        <v>44</v>
      </c>
      <c r="AD3" s="32" t="s">
        <v>45</v>
      </c>
      <c r="AE3" s="32" t="s">
        <v>46</v>
      </c>
      <c r="AF3" s="32" t="s">
        <v>47</v>
      </c>
      <c r="AG3" s="32" t="s">
        <v>48</v>
      </c>
      <c r="AH3" s="32" t="s">
        <v>49</v>
      </c>
      <c r="AI3" s="32" t="s">
        <v>50</v>
      </c>
      <c r="AJ3" s="32" t="s">
        <v>51</v>
      </c>
      <c r="AK3" s="32" t="s">
        <v>52</v>
      </c>
      <c r="AL3" s="32" t="s">
        <v>53</v>
      </c>
      <c r="AM3" s="32" t="s">
        <v>54</v>
      </c>
      <c r="AN3" s="32" t="s">
        <v>55</v>
      </c>
      <c r="AO3" s="32" t="s">
        <v>56</v>
      </c>
      <c r="AP3" s="32" t="s">
        <v>57</v>
      </c>
      <c r="AQ3" s="32" t="s">
        <v>58</v>
      </c>
      <c r="AR3" s="32" t="s">
        <v>59</v>
      </c>
      <c r="AS3" s="32" t="s">
        <v>60</v>
      </c>
    </row>
    <row r="4" spans="1:45" x14ac:dyDescent="0.2">
      <c r="A4" t="s">
        <v>61</v>
      </c>
      <c r="C4" s="24">
        <f>DATE($B$1,1,1)</f>
        <v>44562</v>
      </c>
      <c r="D4" s="24">
        <f t="shared" ref="D4:D67" si="0">IF(C4="","",IF(INDEX(E4:IV4,1,MATCH($D$1,E$3:IV$3,0))="","",C4))</f>
        <v>44562</v>
      </c>
      <c r="F4" s="1" t="s">
        <v>62</v>
      </c>
      <c r="G4" s="1" t="s">
        <v>62</v>
      </c>
      <c r="H4" s="1" t="s">
        <v>62</v>
      </c>
      <c r="I4" s="1" t="s">
        <v>62</v>
      </c>
      <c r="J4" s="1" t="s">
        <v>62</v>
      </c>
      <c r="K4" s="1" t="s">
        <v>62</v>
      </c>
      <c r="L4" s="1" t="s">
        <v>62</v>
      </c>
      <c r="M4" s="1" t="s">
        <v>62</v>
      </c>
      <c r="N4" s="1" t="s">
        <v>62</v>
      </c>
      <c r="O4" s="1" t="s">
        <v>62</v>
      </c>
      <c r="P4" s="1" t="s">
        <v>62</v>
      </c>
      <c r="Q4" s="1" t="s">
        <v>62</v>
      </c>
      <c r="R4" s="1" t="s">
        <v>62</v>
      </c>
      <c r="S4" s="1" t="s">
        <v>62</v>
      </c>
      <c r="T4" s="1" t="s">
        <v>62</v>
      </c>
      <c r="U4" s="1" t="s">
        <v>62</v>
      </c>
      <c r="V4" s="1" t="s">
        <v>62</v>
      </c>
      <c r="W4" s="1" t="s">
        <v>62</v>
      </c>
      <c r="X4" s="1" t="s">
        <v>62</v>
      </c>
      <c r="Y4" s="1" t="s">
        <v>62</v>
      </c>
      <c r="Z4" s="1" t="s">
        <v>62</v>
      </c>
      <c r="AA4" s="1" t="s">
        <v>62</v>
      </c>
      <c r="AB4" s="1" t="s">
        <v>62</v>
      </c>
      <c r="AC4" s="1" t="s">
        <v>62</v>
      </c>
      <c r="AD4" s="1" t="s">
        <v>62</v>
      </c>
      <c r="AE4" s="1" t="s">
        <v>62</v>
      </c>
      <c r="AF4" s="1" t="s">
        <v>62</v>
      </c>
      <c r="AG4" s="1" t="s">
        <v>62</v>
      </c>
      <c r="AI4" s="1" t="s">
        <v>62</v>
      </c>
      <c r="AJ4" s="1" t="s">
        <v>62</v>
      </c>
      <c r="AK4" s="1" t="s">
        <v>62</v>
      </c>
      <c r="AL4" s="1" t="s">
        <v>62</v>
      </c>
      <c r="AM4" s="1" t="s">
        <v>62</v>
      </c>
      <c r="AN4" s="1" t="s">
        <v>62</v>
      </c>
      <c r="AO4" s="1" t="s">
        <v>62</v>
      </c>
      <c r="AP4" s="1" t="s">
        <v>62</v>
      </c>
      <c r="AQ4" s="1" t="s">
        <v>62</v>
      </c>
      <c r="AR4" s="1" t="s">
        <v>62</v>
      </c>
      <c r="AS4" s="1" t="s">
        <v>62</v>
      </c>
    </row>
    <row r="5" spans="1:45" x14ac:dyDescent="0.2">
      <c r="A5" t="s">
        <v>63</v>
      </c>
      <c r="C5" s="24">
        <f>C10-2</f>
        <v>44666</v>
      </c>
      <c r="D5" s="24" t="str">
        <f t="shared" si="0"/>
        <v/>
      </c>
      <c r="G5" s="1" t="s">
        <v>62</v>
      </c>
      <c r="I5" s="1" t="s">
        <v>62</v>
      </c>
      <c r="J5" s="1" t="s">
        <v>62</v>
      </c>
      <c r="K5" s="1" t="s">
        <v>62</v>
      </c>
      <c r="L5" s="1" t="s">
        <v>62</v>
      </c>
      <c r="R5" s="1" t="s">
        <v>62</v>
      </c>
      <c r="S5" s="1" t="s">
        <v>62</v>
      </c>
      <c r="T5" s="1" t="s">
        <v>62</v>
      </c>
      <c r="U5" s="1" t="s">
        <v>62</v>
      </c>
      <c r="V5" s="1" t="s">
        <v>62</v>
      </c>
      <c r="W5" s="1" t="s">
        <v>62</v>
      </c>
      <c r="X5" s="1" t="s">
        <v>62</v>
      </c>
      <c r="Y5" s="1" t="s">
        <v>62</v>
      </c>
      <c r="Z5" s="1" t="s">
        <v>62</v>
      </c>
      <c r="AA5" s="1" t="s">
        <v>62</v>
      </c>
      <c r="AB5" s="1" t="s">
        <v>62</v>
      </c>
      <c r="AC5" s="1" t="s">
        <v>62</v>
      </c>
      <c r="AD5" s="1" t="s">
        <v>62</v>
      </c>
      <c r="AE5" s="1" t="s">
        <v>62</v>
      </c>
      <c r="AF5" s="1" t="s">
        <v>62</v>
      </c>
      <c r="AG5" s="1" t="s">
        <v>62</v>
      </c>
      <c r="AH5" s="1" t="s">
        <v>62</v>
      </c>
      <c r="AI5" s="1" t="s">
        <v>62</v>
      </c>
      <c r="AJ5" s="1" t="s">
        <v>62</v>
      </c>
      <c r="AK5" s="1" t="s">
        <v>62</v>
      </c>
      <c r="AL5" s="1" t="s">
        <v>62</v>
      </c>
      <c r="AM5" s="1" t="s">
        <v>62</v>
      </c>
      <c r="AO5" s="1" t="s">
        <v>62</v>
      </c>
      <c r="AP5" s="1" t="s">
        <v>62</v>
      </c>
      <c r="AR5" s="1" t="s">
        <v>62</v>
      </c>
      <c r="AS5" s="1" t="s">
        <v>62</v>
      </c>
    </row>
    <row r="6" spans="1:45" x14ac:dyDescent="0.2">
      <c r="A6" t="s">
        <v>64</v>
      </c>
      <c r="C6" s="24" t="str">
        <f>IF(C7=C10,C7,"")</f>
        <v/>
      </c>
      <c r="D6" s="24" t="str">
        <f t="shared" si="0"/>
        <v/>
      </c>
      <c r="F6" s="1" t="s">
        <v>62</v>
      </c>
      <c r="G6" s="1" t="s">
        <v>62</v>
      </c>
      <c r="P6" s="1" t="s">
        <v>62</v>
      </c>
      <c r="Q6" s="1" t="s">
        <v>62</v>
      </c>
      <c r="S6" s="1" t="s">
        <v>62</v>
      </c>
      <c r="T6" s="1" t="s">
        <v>62</v>
      </c>
      <c r="U6" s="1" t="s">
        <v>62</v>
      </c>
      <c r="V6" s="1" t="s">
        <v>62</v>
      </c>
      <c r="W6" s="1" t="s">
        <v>62</v>
      </c>
      <c r="X6" s="1" t="s">
        <v>62</v>
      </c>
      <c r="Y6" s="1" t="s">
        <v>62</v>
      </c>
      <c r="Z6" s="1" t="s">
        <v>62</v>
      </c>
      <c r="AA6" s="1" t="s">
        <v>62</v>
      </c>
      <c r="AB6" s="1" t="s">
        <v>62</v>
      </c>
      <c r="AC6" s="1" t="s">
        <v>62</v>
      </c>
      <c r="AD6" s="1" t="s">
        <v>62</v>
      </c>
      <c r="AE6" s="1" t="s">
        <v>62</v>
      </c>
      <c r="AF6" s="1" t="s">
        <v>62</v>
      </c>
      <c r="AG6" s="1" t="s">
        <v>62</v>
      </c>
      <c r="AH6" s="1" t="s">
        <v>62</v>
      </c>
      <c r="AI6" s="1" t="s">
        <v>62</v>
      </c>
      <c r="AJ6" s="1" t="s">
        <v>62</v>
      </c>
      <c r="AK6" s="1" t="s">
        <v>62</v>
      </c>
      <c r="AL6" s="1" t="s">
        <v>62</v>
      </c>
      <c r="AM6" s="1" t="s">
        <v>62</v>
      </c>
      <c r="AN6" s="1" t="s">
        <v>62</v>
      </c>
      <c r="AO6" s="1" t="s">
        <v>62</v>
      </c>
      <c r="AP6" s="1" t="s">
        <v>62</v>
      </c>
      <c r="AQ6" s="1" t="s">
        <v>62</v>
      </c>
      <c r="AR6" s="1" t="s">
        <v>62</v>
      </c>
      <c r="AS6" s="1" t="s">
        <v>62</v>
      </c>
    </row>
    <row r="7" spans="1:45" x14ac:dyDescent="0.2">
      <c r="A7" t="s">
        <v>65</v>
      </c>
      <c r="C7" s="24">
        <f>DATE($B$1,4,1)-WEEKDAY(DATE($B$1,3,31))</f>
        <v>44647</v>
      </c>
      <c r="D7" s="24">
        <f t="shared" si="0"/>
        <v>44647</v>
      </c>
      <c r="F7" s="1" t="s">
        <v>62</v>
      </c>
      <c r="G7" s="1" t="s">
        <v>62</v>
      </c>
      <c r="P7" s="1" t="s">
        <v>62</v>
      </c>
      <c r="Q7" s="1" t="s">
        <v>62</v>
      </c>
      <c r="S7" s="1" t="s">
        <v>62</v>
      </c>
      <c r="T7" s="1" t="s">
        <v>62</v>
      </c>
      <c r="U7" s="1" t="s">
        <v>62</v>
      </c>
      <c r="V7" s="1" t="s">
        <v>62</v>
      </c>
      <c r="W7" s="1" t="s">
        <v>62</v>
      </c>
      <c r="X7" s="1" t="s">
        <v>62</v>
      </c>
      <c r="Y7" s="1" t="s">
        <v>62</v>
      </c>
      <c r="Z7" s="1" t="s">
        <v>62</v>
      </c>
      <c r="AA7" s="1" t="s">
        <v>62</v>
      </c>
      <c r="AB7" s="1" t="s">
        <v>62</v>
      </c>
      <c r="AC7" s="1" t="s">
        <v>62</v>
      </c>
      <c r="AD7" s="1" t="s">
        <v>62</v>
      </c>
      <c r="AE7" s="1" t="s">
        <v>62</v>
      </c>
      <c r="AF7" s="1" t="s">
        <v>62</v>
      </c>
      <c r="AG7" s="1" t="s">
        <v>62</v>
      </c>
      <c r="AH7" s="1" t="s">
        <v>62</v>
      </c>
      <c r="AI7" s="1" t="s">
        <v>62</v>
      </c>
      <c r="AJ7" s="1" t="s">
        <v>62</v>
      </c>
      <c r="AK7" s="1" t="s">
        <v>62</v>
      </c>
      <c r="AL7" s="1" t="s">
        <v>62</v>
      </c>
      <c r="AM7" s="1" t="s">
        <v>62</v>
      </c>
      <c r="AN7" s="1" t="s">
        <v>62</v>
      </c>
      <c r="AO7" s="1" t="s">
        <v>62</v>
      </c>
      <c r="AP7" s="1" t="s">
        <v>62</v>
      </c>
      <c r="AQ7" s="1" t="s">
        <v>62</v>
      </c>
      <c r="AR7" s="1" t="s">
        <v>62</v>
      </c>
      <c r="AS7" s="1" t="s">
        <v>62</v>
      </c>
    </row>
    <row r="8" spans="1:45" x14ac:dyDescent="0.2">
      <c r="A8" t="s">
        <v>64</v>
      </c>
      <c r="B8" t="s">
        <v>66</v>
      </c>
      <c r="C8" s="24" t="str">
        <f>IF(C9=C10,C9,"")</f>
        <v/>
      </c>
      <c r="D8" s="24" t="str">
        <f t="shared" si="0"/>
        <v/>
      </c>
      <c r="O8" s="1" t="s">
        <v>62</v>
      </c>
      <c r="R8" s="1" t="s">
        <v>62</v>
      </c>
    </row>
    <row r="9" spans="1:45" x14ac:dyDescent="0.2">
      <c r="A9" t="s">
        <v>65</v>
      </c>
      <c r="B9" t="s">
        <v>66</v>
      </c>
      <c r="C9" s="24">
        <f>DATE($B$1,3,15)-WEEKDAY(DATE($B$1,3,7))</f>
        <v>44633</v>
      </c>
      <c r="D9" s="24" t="str">
        <f t="shared" si="0"/>
        <v/>
      </c>
      <c r="O9" s="1" t="s">
        <v>62</v>
      </c>
      <c r="R9" s="1" t="s">
        <v>62</v>
      </c>
    </row>
    <row r="10" spans="1:45" x14ac:dyDescent="0.2">
      <c r="A10" t="s">
        <v>67</v>
      </c>
      <c r="C10" s="24">
        <f>B220</f>
        <v>44668</v>
      </c>
      <c r="D10" s="24">
        <f t="shared" si="0"/>
        <v>44668</v>
      </c>
      <c r="F10" s="1" t="s">
        <v>62</v>
      </c>
      <c r="G10" s="1" t="s">
        <v>62</v>
      </c>
      <c r="H10" s="1" t="s">
        <v>62</v>
      </c>
      <c r="I10" s="1" t="s">
        <v>62</v>
      </c>
      <c r="J10" s="1" t="s">
        <v>62</v>
      </c>
      <c r="K10" s="1" t="s">
        <v>62</v>
      </c>
      <c r="L10" s="1" t="s">
        <v>62</v>
      </c>
      <c r="M10" s="1" t="s">
        <v>62</v>
      </c>
      <c r="N10" s="1" t="s">
        <v>62</v>
      </c>
      <c r="O10" s="1" t="s">
        <v>62</v>
      </c>
      <c r="P10" s="1" t="s">
        <v>62</v>
      </c>
      <c r="Q10" s="1" t="s">
        <v>62</v>
      </c>
      <c r="R10" s="1" t="s">
        <v>62</v>
      </c>
      <c r="S10" s="1" t="s">
        <v>62</v>
      </c>
      <c r="T10" s="1" t="s">
        <v>62</v>
      </c>
      <c r="U10" s="1" t="s">
        <v>62</v>
      </c>
      <c r="V10" s="1" t="s">
        <v>62</v>
      </c>
      <c r="W10" s="1" t="s">
        <v>62</v>
      </c>
      <c r="X10" s="1" t="s">
        <v>62</v>
      </c>
      <c r="Y10" s="1" t="s">
        <v>62</v>
      </c>
      <c r="Z10" s="1" t="s">
        <v>62</v>
      </c>
      <c r="AA10" s="1" t="s">
        <v>62</v>
      </c>
      <c r="AB10" s="1" t="s">
        <v>62</v>
      </c>
      <c r="AC10" s="1" t="s">
        <v>62</v>
      </c>
      <c r="AD10" s="1" t="s">
        <v>62</v>
      </c>
      <c r="AE10" s="1" t="s">
        <v>62</v>
      </c>
      <c r="AF10" s="1" t="s">
        <v>62</v>
      </c>
      <c r="AG10" s="1" t="s">
        <v>62</v>
      </c>
      <c r="AH10" s="1" t="s">
        <v>62</v>
      </c>
      <c r="AI10" s="1" t="s">
        <v>62</v>
      </c>
      <c r="AJ10" s="1" t="s">
        <v>62</v>
      </c>
      <c r="AK10" s="1" t="s">
        <v>62</v>
      </c>
      <c r="AL10" s="1" t="s">
        <v>62</v>
      </c>
      <c r="AM10" s="1" t="s">
        <v>62</v>
      </c>
      <c r="AN10" s="1" t="s">
        <v>62</v>
      </c>
      <c r="AO10" s="1" t="s">
        <v>62</v>
      </c>
      <c r="AP10" s="1" t="s">
        <v>62</v>
      </c>
      <c r="AQ10" s="1" t="s">
        <v>62</v>
      </c>
      <c r="AR10" s="1" t="s">
        <v>62</v>
      </c>
      <c r="AS10" s="1" t="s">
        <v>62</v>
      </c>
    </row>
    <row r="11" spans="1:45" x14ac:dyDescent="0.2">
      <c r="A11" s="33" t="s">
        <v>68</v>
      </c>
      <c r="B11" t="s">
        <v>69</v>
      </c>
      <c r="C11" s="24">
        <f>C10+1</f>
        <v>44669</v>
      </c>
      <c r="D11" s="24">
        <f t="shared" si="0"/>
        <v>44669</v>
      </c>
      <c r="F11" s="1" t="s">
        <v>62</v>
      </c>
      <c r="G11" s="1" t="s">
        <v>62</v>
      </c>
      <c r="H11" s="1" t="s">
        <v>62</v>
      </c>
      <c r="I11" s="1" t="s">
        <v>62</v>
      </c>
      <c r="J11" s="1" t="s">
        <v>62</v>
      </c>
      <c r="K11" s="1" t="s">
        <v>62</v>
      </c>
      <c r="L11" s="1" t="s">
        <v>62</v>
      </c>
      <c r="M11" s="1" t="s">
        <v>62</v>
      </c>
      <c r="N11" s="1" t="s">
        <v>62</v>
      </c>
      <c r="O11" s="1" t="s">
        <v>62</v>
      </c>
      <c r="P11" s="1" t="s">
        <v>62</v>
      </c>
      <c r="Q11" s="1" t="s">
        <v>62</v>
      </c>
      <c r="R11" s="1" t="s">
        <v>62</v>
      </c>
      <c r="T11" s="1" t="s">
        <v>62</v>
      </c>
      <c r="U11" s="1" t="s">
        <v>62</v>
      </c>
      <c r="V11" s="1" t="s">
        <v>62</v>
      </c>
      <c r="W11" s="1" t="s">
        <v>62</v>
      </c>
      <c r="X11" s="1" t="s">
        <v>62</v>
      </c>
      <c r="Y11" s="1" t="s">
        <v>62</v>
      </c>
      <c r="AA11" s="1" t="s">
        <v>62</v>
      </c>
      <c r="AB11" s="1" t="s">
        <v>62</v>
      </c>
      <c r="AC11" s="1" t="s">
        <v>62</v>
      </c>
      <c r="AD11" s="1" t="s">
        <v>62</v>
      </c>
      <c r="AI11" s="1" t="s">
        <v>62</v>
      </c>
      <c r="AJ11" s="1" t="s">
        <v>62</v>
      </c>
      <c r="AM11" s="1" t="s">
        <v>62</v>
      </c>
      <c r="AN11" s="1" t="s">
        <v>62</v>
      </c>
      <c r="AP11" s="1" t="s">
        <v>62</v>
      </c>
      <c r="AS11" s="1" t="s">
        <v>62</v>
      </c>
    </row>
    <row r="12" spans="1:45" x14ac:dyDescent="0.2">
      <c r="A12" t="s">
        <v>70</v>
      </c>
      <c r="C12" s="24">
        <f>C13-10</f>
        <v>44707</v>
      </c>
      <c r="D12" s="24">
        <f t="shared" si="0"/>
        <v>44707</v>
      </c>
      <c r="F12" s="1" t="s">
        <v>62</v>
      </c>
      <c r="G12" s="1" t="s">
        <v>62</v>
      </c>
      <c r="H12" s="1" t="s">
        <v>62</v>
      </c>
      <c r="I12" s="1" t="s">
        <v>62</v>
      </c>
      <c r="J12" s="1" t="s">
        <v>62</v>
      </c>
      <c r="K12" s="1" t="s">
        <v>62</v>
      </c>
      <c r="L12" s="1" t="s">
        <v>62</v>
      </c>
      <c r="M12" s="1" t="s">
        <v>62</v>
      </c>
      <c r="N12" s="1" t="s">
        <v>62</v>
      </c>
      <c r="O12" s="1" t="s">
        <v>62</v>
      </c>
      <c r="P12" s="1" t="s">
        <v>62</v>
      </c>
      <c r="Q12" s="1" t="s">
        <v>62</v>
      </c>
      <c r="S12" s="1" t="s">
        <v>62</v>
      </c>
      <c r="T12" s="1" t="s">
        <v>62</v>
      </c>
      <c r="U12" s="1" t="s">
        <v>62</v>
      </c>
      <c r="V12" s="1" t="s">
        <v>62</v>
      </c>
      <c r="W12" s="1" t="s">
        <v>62</v>
      </c>
      <c r="X12" s="1" t="s">
        <v>62</v>
      </c>
      <c r="Y12" s="1" t="s">
        <v>62</v>
      </c>
      <c r="Z12" s="1" t="s">
        <v>62</v>
      </c>
      <c r="AA12" s="1" t="s">
        <v>62</v>
      </c>
      <c r="AB12" s="1" t="s">
        <v>62</v>
      </c>
      <c r="AC12" s="1" t="s">
        <v>62</v>
      </c>
      <c r="AD12" s="1" t="s">
        <v>62</v>
      </c>
      <c r="AE12" s="1" t="s">
        <v>62</v>
      </c>
      <c r="AF12" s="1" t="s">
        <v>62</v>
      </c>
      <c r="AG12" s="1" t="s">
        <v>62</v>
      </c>
      <c r="AH12" s="1" t="s">
        <v>62</v>
      </c>
      <c r="AI12" s="1" t="s">
        <v>62</v>
      </c>
      <c r="AJ12" s="1" t="s">
        <v>62</v>
      </c>
      <c r="AK12" s="1" t="s">
        <v>62</v>
      </c>
      <c r="AL12" s="1" t="s">
        <v>62</v>
      </c>
      <c r="AM12" s="1" t="s">
        <v>62</v>
      </c>
      <c r="AN12" s="1" t="s">
        <v>62</v>
      </c>
      <c r="AO12" s="1" t="s">
        <v>62</v>
      </c>
      <c r="AP12" s="1" t="s">
        <v>62</v>
      </c>
      <c r="AQ12" s="1" t="s">
        <v>62</v>
      </c>
      <c r="AR12" s="1" t="s">
        <v>62</v>
      </c>
      <c r="AS12" s="1" t="s">
        <v>62</v>
      </c>
    </row>
    <row r="13" spans="1:45" x14ac:dyDescent="0.2">
      <c r="A13" t="s">
        <v>71</v>
      </c>
      <c r="C13" s="24">
        <f>C10+49</f>
        <v>44717</v>
      </c>
      <c r="D13" s="24">
        <f t="shared" si="0"/>
        <v>44717</v>
      </c>
      <c r="F13" s="1" t="s">
        <v>62</v>
      </c>
      <c r="G13" s="1" t="s">
        <v>62</v>
      </c>
      <c r="H13" s="1" t="s">
        <v>62</v>
      </c>
      <c r="I13" s="1" t="s">
        <v>62</v>
      </c>
      <c r="J13" s="1" t="s">
        <v>62</v>
      </c>
      <c r="K13" s="1" t="s">
        <v>62</v>
      </c>
      <c r="L13" s="1" t="s">
        <v>62</v>
      </c>
      <c r="M13" s="1" t="s">
        <v>62</v>
      </c>
      <c r="N13" s="1" t="s">
        <v>62</v>
      </c>
      <c r="O13" s="1" t="s">
        <v>62</v>
      </c>
      <c r="P13" s="1" t="s">
        <v>62</v>
      </c>
      <c r="Q13" s="1" t="s">
        <v>62</v>
      </c>
      <c r="S13" s="1" t="s">
        <v>62</v>
      </c>
      <c r="T13" s="1" t="s">
        <v>62</v>
      </c>
      <c r="U13" s="1" t="s">
        <v>62</v>
      </c>
      <c r="V13" s="1" t="s">
        <v>62</v>
      </c>
      <c r="W13" s="1" t="s">
        <v>62</v>
      </c>
      <c r="X13" s="1" t="s">
        <v>62</v>
      </c>
      <c r="Y13" s="1" t="s">
        <v>62</v>
      </c>
      <c r="Z13" s="1" t="s">
        <v>62</v>
      </c>
      <c r="AA13" s="1" t="s">
        <v>62</v>
      </c>
      <c r="AB13" s="1" t="s">
        <v>62</v>
      </c>
      <c r="AC13" s="1" t="s">
        <v>62</v>
      </c>
      <c r="AD13" s="1" t="s">
        <v>62</v>
      </c>
      <c r="AE13" s="1" t="s">
        <v>62</v>
      </c>
      <c r="AF13" s="1" t="s">
        <v>62</v>
      </c>
      <c r="AG13" s="1" t="s">
        <v>62</v>
      </c>
      <c r="AH13" s="1" t="s">
        <v>62</v>
      </c>
      <c r="AI13" s="1" t="s">
        <v>62</v>
      </c>
      <c r="AJ13" s="1" t="s">
        <v>62</v>
      </c>
      <c r="AK13" s="1" t="s">
        <v>62</v>
      </c>
      <c r="AL13" s="1" t="s">
        <v>62</v>
      </c>
      <c r="AM13" s="1" t="s">
        <v>62</v>
      </c>
      <c r="AN13" s="1" t="s">
        <v>62</v>
      </c>
      <c r="AO13" s="1" t="s">
        <v>62</v>
      </c>
      <c r="AP13" s="1" t="s">
        <v>62</v>
      </c>
      <c r="AQ13" s="1" t="s">
        <v>62</v>
      </c>
      <c r="AR13" s="1" t="s">
        <v>62</v>
      </c>
      <c r="AS13" s="1" t="s">
        <v>62</v>
      </c>
    </row>
    <row r="14" spans="1:45" x14ac:dyDescent="0.2">
      <c r="A14" s="33" t="s">
        <v>68</v>
      </c>
      <c r="B14" t="s">
        <v>72</v>
      </c>
      <c r="C14" s="24">
        <f>C13+1</f>
        <v>44718</v>
      </c>
      <c r="D14" s="24">
        <f t="shared" si="0"/>
        <v>44718</v>
      </c>
      <c r="F14" s="1" t="s">
        <v>62</v>
      </c>
      <c r="G14" s="1" t="s">
        <v>62</v>
      </c>
      <c r="H14" s="1" t="s">
        <v>62</v>
      </c>
      <c r="I14" s="1" t="s">
        <v>62</v>
      </c>
      <c r="J14" s="1" t="s">
        <v>62</v>
      </c>
      <c r="K14" s="1" t="s">
        <v>62</v>
      </c>
      <c r="L14" s="1" t="s">
        <v>62</v>
      </c>
      <c r="M14" s="1" t="s">
        <v>62</v>
      </c>
      <c r="N14" s="1" t="s">
        <v>62</v>
      </c>
      <c r="O14" s="1" t="s">
        <v>62</v>
      </c>
      <c r="P14" s="1" t="s">
        <v>62</v>
      </c>
      <c r="Q14" s="1" t="s">
        <v>62</v>
      </c>
      <c r="S14" s="1" t="s">
        <v>62</v>
      </c>
      <c r="T14" s="1" t="s">
        <v>62</v>
      </c>
      <c r="U14" s="1" t="s">
        <v>62</v>
      </c>
      <c r="V14" s="1" t="s">
        <v>62</v>
      </c>
      <c r="W14" s="1" t="s">
        <v>62</v>
      </c>
      <c r="X14" s="1" t="s">
        <v>62</v>
      </c>
      <c r="Y14" s="1" t="s">
        <v>62</v>
      </c>
      <c r="AA14" s="1" t="s">
        <v>62</v>
      </c>
      <c r="AC14" s="1" t="s">
        <v>62</v>
      </c>
      <c r="AD14" s="1" t="s">
        <v>62</v>
      </c>
      <c r="AI14" s="1" t="s">
        <v>62</v>
      </c>
      <c r="AJ14" s="1" t="s">
        <v>62</v>
      </c>
      <c r="AM14" s="1" t="s">
        <v>62</v>
      </c>
      <c r="AS14" s="1" t="s">
        <v>62</v>
      </c>
    </row>
    <row r="15" spans="1:45" x14ac:dyDescent="0.2">
      <c r="A15" t="s">
        <v>73</v>
      </c>
      <c r="C15" s="24">
        <f>DATE($B$1,5,1)</f>
        <v>44682</v>
      </c>
      <c r="D15" s="24">
        <f t="shared" si="0"/>
        <v>44682</v>
      </c>
      <c r="F15" s="1" t="s">
        <v>62</v>
      </c>
      <c r="G15" s="1" t="s">
        <v>62</v>
      </c>
      <c r="H15" s="1" t="s">
        <v>62</v>
      </c>
      <c r="I15" s="1" t="s">
        <v>62</v>
      </c>
      <c r="J15" s="1" t="s">
        <v>62</v>
      </c>
      <c r="K15" s="1" t="s">
        <v>62</v>
      </c>
      <c r="L15" s="1" t="s">
        <v>62</v>
      </c>
      <c r="M15" s="1" t="s">
        <v>62</v>
      </c>
      <c r="N15" s="1" t="s">
        <v>62</v>
      </c>
      <c r="O15" s="1" t="s">
        <v>62</v>
      </c>
      <c r="P15" s="1" t="s">
        <v>62</v>
      </c>
      <c r="Q15" s="1" t="s">
        <v>62</v>
      </c>
      <c r="X15" s="1" t="s">
        <v>62</v>
      </c>
      <c r="Y15" s="1" t="s">
        <v>62</v>
      </c>
      <c r="AD15" s="1" t="s">
        <v>62</v>
      </c>
      <c r="AK15" s="1" t="s">
        <v>62</v>
      </c>
      <c r="AS15" s="1" t="s">
        <v>62</v>
      </c>
    </row>
    <row r="16" spans="1:45" x14ac:dyDescent="0.2">
      <c r="A16" t="s">
        <v>74</v>
      </c>
      <c r="C16" s="24">
        <f>DATE($B$1,5,8)</f>
        <v>44689</v>
      </c>
      <c r="D16" s="24">
        <f t="shared" si="0"/>
        <v>44689</v>
      </c>
      <c r="F16" s="1" t="s">
        <v>62</v>
      </c>
      <c r="G16" s="1" t="s">
        <v>62</v>
      </c>
      <c r="H16" s="1" t="s">
        <v>62</v>
      </c>
      <c r="I16" s="1" t="s">
        <v>62</v>
      </c>
      <c r="J16" s="1" t="s">
        <v>62</v>
      </c>
      <c r="K16" s="1" t="s">
        <v>62</v>
      </c>
      <c r="L16" s="1" t="s">
        <v>62</v>
      </c>
      <c r="M16" s="1" t="s">
        <v>62</v>
      </c>
      <c r="N16" s="1" t="s">
        <v>62</v>
      </c>
      <c r="O16" s="1" t="s">
        <v>62</v>
      </c>
    </row>
    <row r="17" spans="1:45" x14ac:dyDescent="0.2">
      <c r="A17" t="s">
        <v>75</v>
      </c>
      <c r="B17" t="s">
        <v>3</v>
      </c>
      <c r="C17" s="24">
        <f>DATE($B$1,7,14)</f>
        <v>44756</v>
      </c>
      <c r="D17" s="24">
        <f t="shared" si="0"/>
        <v>44756</v>
      </c>
      <c r="F17" s="1" t="s">
        <v>62</v>
      </c>
      <c r="G17" s="1" t="s">
        <v>62</v>
      </c>
      <c r="H17" s="1" t="s">
        <v>62</v>
      </c>
      <c r="I17" s="1" t="s">
        <v>62</v>
      </c>
      <c r="J17" s="1" t="s">
        <v>62</v>
      </c>
      <c r="K17" s="1" t="s">
        <v>62</v>
      </c>
      <c r="L17" s="1" t="s">
        <v>62</v>
      </c>
      <c r="M17" s="1" t="s">
        <v>62</v>
      </c>
      <c r="N17" s="1" t="s">
        <v>62</v>
      </c>
      <c r="O17" s="1" t="s">
        <v>62</v>
      </c>
    </row>
    <row r="18" spans="1:45" x14ac:dyDescent="0.2">
      <c r="A18" t="s">
        <v>76</v>
      </c>
      <c r="C18" s="24">
        <f>DATE($B$1,8,15)</f>
        <v>44788</v>
      </c>
      <c r="D18" s="24">
        <f t="shared" si="0"/>
        <v>44788</v>
      </c>
      <c r="F18" s="1" t="s">
        <v>62</v>
      </c>
      <c r="G18" s="1" t="s">
        <v>62</v>
      </c>
      <c r="H18" s="1" t="s">
        <v>62</v>
      </c>
      <c r="I18" s="1" t="s">
        <v>62</v>
      </c>
      <c r="J18" s="1" t="s">
        <v>62</v>
      </c>
      <c r="K18" s="1" t="s">
        <v>62</v>
      </c>
      <c r="L18" s="1" t="s">
        <v>62</v>
      </c>
      <c r="M18" s="1" t="s">
        <v>62</v>
      </c>
      <c r="N18" s="1" t="s">
        <v>62</v>
      </c>
      <c r="O18" s="1" t="s">
        <v>62</v>
      </c>
      <c r="P18" s="1" t="s">
        <v>62</v>
      </c>
      <c r="Q18" s="1" t="s">
        <v>62</v>
      </c>
      <c r="T18" s="1" t="s">
        <v>62</v>
      </c>
      <c r="Z18" s="1" t="s">
        <v>62</v>
      </c>
      <c r="AE18" s="1" t="s">
        <v>62</v>
      </c>
      <c r="AG18" s="1" t="s">
        <v>62</v>
      </c>
      <c r="AH18" s="1" t="s">
        <v>62</v>
      </c>
      <c r="AK18" s="1" t="s">
        <v>62</v>
      </c>
      <c r="AL18" s="1" t="s">
        <v>62</v>
      </c>
      <c r="AN18" s="1" t="s">
        <v>62</v>
      </c>
      <c r="AO18" s="1" t="s">
        <v>62</v>
      </c>
      <c r="AQ18" s="1" t="s">
        <v>62</v>
      </c>
      <c r="AR18" s="1" t="s">
        <v>62</v>
      </c>
    </row>
    <row r="19" spans="1:45" x14ac:dyDescent="0.2">
      <c r="A19" t="s">
        <v>77</v>
      </c>
      <c r="C19" s="24">
        <f>DATE($B$1,11,1)-WEEKDAY(DATE($B$1,10,31))</f>
        <v>44864</v>
      </c>
      <c r="D19" s="24">
        <f t="shared" si="0"/>
        <v>44864</v>
      </c>
      <c r="F19" s="1" t="s">
        <v>62</v>
      </c>
      <c r="G19" s="1" t="s">
        <v>62</v>
      </c>
      <c r="P19" s="1" t="s">
        <v>62</v>
      </c>
      <c r="Q19" s="1" t="s">
        <v>62</v>
      </c>
      <c r="S19" s="1" t="s">
        <v>62</v>
      </c>
      <c r="T19" s="1" t="s">
        <v>62</v>
      </c>
      <c r="U19" s="1" t="s">
        <v>62</v>
      </c>
      <c r="V19" s="1" t="s">
        <v>62</v>
      </c>
      <c r="W19" s="1" t="s">
        <v>62</v>
      </c>
      <c r="X19" s="1" t="s">
        <v>62</v>
      </c>
      <c r="Y19" s="1" t="s">
        <v>62</v>
      </c>
      <c r="Z19" s="1" t="s">
        <v>62</v>
      </c>
      <c r="AA19" s="1" t="s">
        <v>62</v>
      </c>
      <c r="AB19" s="1" t="s">
        <v>62</v>
      </c>
      <c r="AC19" s="1" t="s">
        <v>62</v>
      </c>
      <c r="AD19" s="1" t="s">
        <v>62</v>
      </c>
      <c r="AE19" s="1" t="s">
        <v>62</v>
      </c>
      <c r="AF19" s="1" t="s">
        <v>62</v>
      </c>
      <c r="AG19" s="1" t="s">
        <v>62</v>
      </c>
      <c r="AH19" s="1" t="s">
        <v>62</v>
      </c>
      <c r="AI19" s="1" t="s">
        <v>62</v>
      </c>
      <c r="AJ19" s="1" t="s">
        <v>62</v>
      </c>
      <c r="AK19" s="1" t="s">
        <v>62</v>
      </c>
      <c r="AL19" s="1" t="s">
        <v>62</v>
      </c>
      <c r="AM19" s="1" t="s">
        <v>62</v>
      </c>
      <c r="AN19" s="1" t="s">
        <v>62</v>
      </c>
      <c r="AO19" s="1" t="s">
        <v>62</v>
      </c>
      <c r="AP19" s="1" t="s">
        <v>62</v>
      </c>
      <c r="AQ19" s="1" t="s">
        <v>62</v>
      </c>
      <c r="AR19" s="1" t="s">
        <v>62</v>
      </c>
      <c r="AS19" s="1" t="s">
        <v>62</v>
      </c>
    </row>
    <row r="20" spans="1:45" x14ac:dyDescent="0.2">
      <c r="A20" t="s">
        <v>78</v>
      </c>
      <c r="C20" s="24">
        <f>DATE($B$1,11,1)</f>
        <v>44866</v>
      </c>
      <c r="D20" s="24">
        <f t="shared" si="0"/>
        <v>44866</v>
      </c>
      <c r="F20" s="1" t="s">
        <v>62</v>
      </c>
      <c r="G20" s="1" t="s">
        <v>62</v>
      </c>
      <c r="H20" s="1" t="s">
        <v>62</v>
      </c>
      <c r="I20" s="1" t="s">
        <v>62</v>
      </c>
      <c r="J20" s="1" t="s">
        <v>62</v>
      </c>
      <c r="K20" s="1" t="s">
        <v>62</v>
      </c>
      <c r="L20" s="1" t="s">
        <v>62</v>
      </c>
      <c r="M20" s="1" t="s">
        <v>62</v>
      </c>
      <c r="N20" s="1" t="s">
        <v>62</v>
      </c>
      <c r="O20" s="1" t="s">
        <v>62</v>
      </c>
      <c r="P20" s="1" t="s">
        <v>62</v>
      </c>
      <c r="Q20" s="1" t="s">
        <v>62</v>
      </c>
      <c r="T20" s="1" t="s">
        <v>62</v>
      </c>
      <c r="Z20" s="1" t="s">
        <v>62</v>
      </c>
      <c r="AB20" s="1" t="s">
        <v>62</v>
      </c>
      <c r="AE20" s="1" t="s">
        <v>62</v>
      </c>
      <c r="AG20" s="1" t="s">
        <v>62</v>
      </c>
      <c r="AH20" s="1" t="s">
        <v>62</v>
      </c>
      <c r="AI20" s="1" t="s">
        <v>62</v>
      </c>
      <c r="AK20" s="1" t="s">
        <v>62</v>
      </c>
      <c r="AL20" s="1" t="s">
        <v>62</v>
      </c>
      <c r="AN20" s="1" t="s">
        <v>62</v>
      </c>
      <c r="AO20" s="1" t="s">
        <v>62</v>
      </c>
      <c r="AQ20" s="1" t="s">
        <v>62</v>
      </c>
      <c r="AR20" s="1" t="s">
        <v>62</v>
      </c>
    </row>
    <row r="21" spans="1:45" x14ac:dyDescent="0.2">
      <c r="A21" t="s">
        <v>79</v>
      </c>
      <c r="C21" s="24">
        <f>DATE($B$1,11,11)</f>
        <v>44876</v>
      </c>
      <c r="D21" s="24">
        <f t="shared" si="0"/>
        <v>44876</v>
      </c>
      <c r="F21" s="1" t="s">
        <v>62</v>
      </c>
      <c r="G21" s="1" t="s">
        <v>62</v>
      </c>
      <c r="H21" s="1" t="s">
        <v>62</v>
      </c>
      <c r="I21" s="1" t="s">
        <v>62</v>
      </c>
      <c r="J21" s="1" t="s">
        <v>62</v>
      </c>
      <c r="K21" s="1" t="s">
        <v>62</v>
      </c>
      <c r="L21" s="1" t="s">
        <v>62</v>
      </c>
      <c r="M21" s="1" t="s">
        <v>62</v>
      </c>
      <c r="N21" s="1" t="s">
        <v>62</v>
      </c>
      <c r="O21" s="1" t="s">
        <v>62</v>
      </c>
      <c r="P21" s="1" t="s">
        <v>62</v>
      </c>
    </row>
    <row r="22" spans="1:45" x14ac:dyDescent="0.2">
      <c r="A22" t="s">
        <v>80</v>
      </c>
      <c r="C22" s="24">
        <f>DATE($B$1,12,25)</f>
        <v>44920</v>
      </c>
      <c r="D22" s="24">
        <f t="shared" si="0"/>
        <v>44920</v>
      </c>
      <c r="F22" s="1" t="s">
        <v>62</v>
      </c>
      <c r="G22" s="1" t="s">
        <v>62</v>
      </c>
      <c r="H22" s="1" t="s">
        <v>62</v>
      </c>
      <c r="I22" s="1" t="s">
        <v>62</v>
      </c>
      <c r="J22" s="1" t="s">
        <v>62</v>
      </c>
      <c r="K22" s="1" t="s">
        <v>62</v>
      </c>
      <c r="L22" s="1" t="s">
        <v>62</v>
      </c>
      <c r="M22" s="1" t="s">
        <v>62</v>
      </c>
      <c r="N22" s="1" t="s">
        <v>62</v>
      </c>
      <c r="O22" s="1" t="s">
        <v>62</v>
      </c>
      <c r="P22" s="1" t="s">
        <v>62</v>
      </c>
      <c r="Q22" s="1" t="s">
        <v>62</v>
      </c>
      <c r="R22" s="1" t="s">
        <v>62</v>
      </c>
      <c r="S22" s="1" t="s">
        <v>62</v>
      </c>
      <c r="T22" s="1" t="s">
        <v>62</v>
      </c>
      <c r="U22" s="1" t="s">
        <v>62</v>
      </c>
      <c r="V22" s="1" t="s">
        <v>62</v>
      </c>
      <c r="W22" s="1" t="s">
        <v>62</v>
      </c>
      <c r="X22" s="1" t="s">
        <v>62</v>
      </c>
      <c r="Y22" s="1" t="s">
        <v>62</v>
      </c>
      <c r="Z22" s="1" t="s">
        <v>62</v>
      </c>
      <c r="AA22" s="1" t="s">
        <v>62</v>
      </c>
      <c r="AB22" s="1" t="s">
        <v>62</v>
      </c>
      <c r="AC22" s="1" t="s">
        <v>62</v>
      </c>
      <c r="AD22" s="1" t="s">
        <v>62</v>
      </c>
      <c r="AE22" s="1" t="s">
        <v>62</v>
      </c>
      <c r="AF22" s="1" t="s">
        <v>62</v>
      </c>
      <c r="AG22" s="1" t="s">
        <v>62</v>
      </c>
      <c r="AH22" s="1" t="s">
        <v>62</v>
      </c>
      <c r="AI22" s="1" t="s">
        <v>62</v>
      </c>
      <c r="AJ22" s="1" t="s">
        <v>62</v>
      </c>
      <c r="AK22" s="1" t="s">
        <v>62</v>
      </c>
      <c r="AL22" s="1" t="s">
        <v>62</v>
      </c>
      <c r="AM22" s="1" t="s">
        <v>62</v>
      </c>
      <c r="AN22" s="1" t="s">
        <v>62</v>
      </c>
      <c r="AO22" s="1" t="s">
        <v>62</v>
      </c>
      <c r="AP22" s="1" t="s">
        <v>62</v>
      </c>
      <c r="AQ22" s="1" t="s">
        <v>62</v>
      </c>
      <c r="AR22" s="1" t="s">
        <v>62</v>
      </c>
      <c r="AS22" s="1" t="s">
        <v>62</v>
      </c>
    </row>
    <row r="23" spans="1:45" x14ac:dyDescent="0.2">
      <c r="A23" t="s">
        <v>81</v>
      </c>
      <c r="C23" s="24">
        <f>C22+1</f>
        <v>44921</v>
      </c>
      <c r="D23" s="24" t="str">
        <f t="shared" si="0"/>
        <v/>
      </c>
      <c r="G23" s="1" t="s">
        <v>62</v>
      </c>
      <c r="Q23" s="1" t="s">
        <v>62</v>
      </c>
      <c r="T23" s="1" t="s">
        <v>62</v>
      </c>
      <c r="U23" s="1" t="s">
        <v>62</v>
      </c>
      <c r="V23" s="1" t="s">
        <v>62</v>
      </c>
      <c r="W23" s="1" t="s">
        <v>62</v>
      </c>
      <c r="X23" s="1" t="s">
        <v>62</v>
      </c>
      <c r="Y23" s="1" t="s">
        <v>62</v>
      </c>
      <c r="AB23" s="1" t="s">
        <v>62</v>
      </c>
      <c r="AC23" s="1" t="s">
        <v>62</v>
      </c>
      <c r="AE23" s="1" t="s">
        <v>62</v>
      </c>
      <c r="AF23" s="1" t="s">
        <v>62</v>
      </c>
      <c r="AI23" s="1" t="s">
        <v>62</v>
      </c>
      <c r="AJ23" s="1" t="s">
        <v>62</v>
      </c>
      <c r="AM23" s="1" t="s">
        <v>62</v>
      </c>
      <c r="AN23" s="1" t="s">
        <v>62</v>
      </c>
      <c r="AS23" s="1" t="s">
        <v>62</v>
      </c>
    </row>
    <row r="24" spans="1:45" x14ac:dyDescent="0.2">
      <c r="A24" t="s">
        <v>82</v>
      </c>
      <c r="B24" t="s">
        <v>24</v>
      </c>
      <c r="C24" s="24">
        <f>DATE($B$1,12,20)</f>
        <v>44915</v>
      </c>
      <c r="D24" s="24" t="str">
        <f t="shared" si="0"/>
        <v/>
      </c>
      <c r="H24" s="1" t="s">
        <v>62</v>
      </c>
    </row>
    <row r="25" spans="1:45" x14ac:dyDescent="0.2">
      <c r="A25" t="s">
        <v>75</v>
      </c>
      <c r="B25" t="s">
        <v>31</v>
      </c>
      <c r="C25" s="24">
        <f>DATE($B$1,7,21)</f>
        <v>44763</v>
      </c>
      <c r="D25" s="24" t="str">
        <f t="shared" si="0"/>
        <v/>
      </c>
      <c r="P25" s="1" t="s">
        <v>62</v>
      </c>
    </row>
    <row r="26" spans="1:45" x14ac:dyDescent="0.2">
      <c r="A26" t="s">
        <v>75</v>
      </c>
      <c r="B26" t="s">
        <v>32</v>
      </c>
      <c r="C26" s="24">
        <f>DATE($B$1,6,23)</f>
        <v>44735</v>
      </c>
      <c r="D26" s="24" t="str">
        <f t="shared" si="0"/>
        <v/>
      </c>
      <c r="Q26" s="1" t="s">
        <v>62</v>
      </c>
    </row>
    <row r="27" spans="1:45" x14ac:dyDescent="0.2">
      <c r="A27" t="s">
        <v>75</v>
      </c>
      <c r="B27" t="s">
        <v>33</v>
      </c>
      <c r="C27" s="24">
        <f>DATE($B$1,6,24)</f>
        <v>44736</v>
      </c>
      <c r="D27" s="24" t="str">
        <f t="shared" si="0"/>
        <v/>
      </c>
      <c r="R27" s="1" t="s">
        <v>62</v>
      </c>
    </row>
    <row r="28" spans="1:45" x14ac:dyDescent="0.2">
      <c r="A28" t="s">
        <v>73</v>
      </c>
      <c r="B28" t="s">
        <v>66</v>
      </c>
      <c r="C28" s="24">
        <f>DATE($B$1,9,8)-WEEKDAY(DATE($B$1,9,6))</f>
        <v>44809</v>
      </c>
      <c r="D28" s="24" t="str">
        <f t="shared" si="0"/>
        <v/>
      </c>
      <c r="R28" s="1" t="s">
        <v>62</v>
      </c>
    </row>
    <row r="29" spans="1:45" x14ac:dyDescent="0.2">
      <c r="A29" t="s">
        <v>144</v>
      </c>
      <c r="C29" s="24">
        <f>DATE($B$1,6,1)-WEEKDAY(DATE($B$1,5,31))</f>
        <v>44710</v>
      </c>
      <c r="D29" s="24">
        <f t="shared" si="0"/>
        <v>44710</v>
      </c>
      <c r="F29" s="1" t="s">
        <v>62</v>
      </c>
      <c r="G29" s="1" t="s">
        <v>62</v>
      </c>
      <c r="H29" s="1" t="s">
        <v>62</v>
      </c>
      <c r="I29" s="1" t="s">
        <v>62</v>
      </c>
      <c r="J29" s="1" t="s">
        <v>62</v>
      </c>
      <c r="K29" s="1" t="s">
        <v>62</v>
      </c>
      <c r="L29" s="1" t="s">
        <v>62</v>
      </c>
      <c r="M29" s="1" t="s">
        <v>62</v>
      </c>
      <c r="N29" s="1" t="s">
        <v>62</v>
      </c>
      <c r="O29" s="1" t="s">
        <v>62</v>
      </c>
    </row>
    <row r="30" spans="1:45" x14ac:dyDescent="0.2">
      <c r="A30" t="s">
        <v>144</v>
      </c>
      <c r="C30" s="24" t="str">
        <f>IF(C29=C13,C29+7,"")</f>
        <v/>
      </c>
      <c r="D30" s="24" t="str">
        <f t="shared" si="0"/>
        <v/>
      </c>
      <c r="F30" s="1" t="s">
        <v>62</v>
      </c>
      <c r="G30" s="1" t="s">
        <v>62</v>
      </c>
      <c r="H30" s="1" t="s">
        <v>62</v>
      </c>
      <c r="I30" s="1" t="s">
        <v>62</v>
      </c>
      <c r="J30" s="1" t="s">
        <v>62</v>
      </c>
      <c r="K30" s="1" t="s">
        <v>62</v>
      </c>
      <c r="L30" s="1" t="s">
        <v>62</v>
      </c>
      <c r="M30" s="1" t="s">
        <v>62</v>
      </c>
      <c r="N30" s="1" t="s">
        <v>62</v>
      </c>
      <c r="O30" s="1" t="s">
        <v>62</v>
      </c>
    </row>
    <row r="31" spans="1:45" x14ac:dyDescent="0.2">
      <c r="A31" t="s">
        <v>145</v>
      </c>
      <c r="C31" s="24">
        <f>DATE($B$1,6,22)-WEEKDAY(DATE($B$1,6,7))</f>
        <v>44731</v>
      </c>
      <c r="D31" s="24" t="str">
        <f t="shared" si="0"/>
        <v/>
      </c>
    </row>
    <row r="32" spans="1:45" x14ac:dyDescent="0.2">
      <c r="A32" t="s">
        <v>146</v>
      </c>
      <c r="C32" s="24">
        <f>DATE($B$1,3,8)-WEEKDAY(DATE($B$1,3,7))</f>
        <v>44626</v>
      </c>
      <c r="D32" s="24" t="str">
        <f t="shared" si="0"/>
        <v/>
      </c>
    </row>
    <row r="33" spans="1:44" x14ac:dyDescent="0.2">
      <c r="A33" t="s">
        <v>83</v>
      </c>
      <c r="B33" t="s">
        <v>84</v>
      </c>
      <c r="C33" s="24">
        <f>DATE($B$1,1,9)-WEEKDAY(DATE($B$1,1,8))</f>
        <v>44563</v>
      </c>
      <c r="D33" s="24" t="str">
        <f t="shared" si="0"/>
        <v/>
      </c>
    </row>
    <row r="34" spans="1:44" x14ac:dyDescent="0.2">
      <c r="A34" t="s">
        <v>83</v>
      </c>
      <c r="B34" t="s">
        <v>85</v>
      </c>
      <c r="C34" s="24">
        <f>DATE($B$1,1,6)</f>
        <v>44567</v>
      </c>
      <c r="D34" s="24" t="str">
        <f t="shared" si="0"/>
        <v/>
      </c>
      <c r="AN34" s="1" t="s">
        <v>62</v>
      </c>
    </row>
    <row r="35" spans="1:44" x14ac:dyDescent="0.2">
      <c r="A35" t="s">
        <v>86</v>
      </c>
      <c r="C35" s="24">
        <f>C10+60</f>
        <v>44728</v>
      </c>
      <c r="D35" s="24" t="str">
        <f t="shared" si="0"/>
        <v/>
      </c>
      <c r="T35" s="1" t="s">
        <v>62</v>
      </c>
      <c r="U35" s="1" t="s">
        <v>62</v>
      </c>
      <c r="Z35" s="1" t="s">
        <v>62</v>
      </c>
      <c r="AD35" s="1" t="s">
        <v>62</v>
      </c>
      <c r="AE35" s="1" t="s">
        <v>62</v>
      </c>
      <c r="AG35" s="1" t="s">
        <v>62</v>
      </c>
      <c r="AH35" s="1" t="s">
        <v>62</v>
      </c>
      <c r="AK35" s="1" t="s">
        <v>62</v>
      </c>
      <c r="AL35" s="1" t="s">
        <v>62</v>
      </c>
      <c r="AO35" s="1" t="s">
        <v>62</v>
      </c>
      <c r="AQ35" s="1" t="s">
        <v>62</v>
      </c>
      <c r="AR35" s="1" t="s">
        <v>62</v>
      </c>
    </row>
    <row r="36" spans="1:44" x14ac:dyDescent="0.2">
      <c r="A36" t="s">
        <v>87</v>
      </c>
      <c r="C36" s="24">
        <f>DATE($B$1,12,8)</f>
        <v>44903</v>
      </c>
      <c r="D36" s="24" t="str">
        <f t="shared" si="0"/>
        <v/>
      </c>
      <c r="T36" s="1" t="s">
        <v>62</v>
      </c>
      <c r="Z36" s="1" t="s">
        <v>62</v>
      </c>
      <c r="AG36" s="1" t="s">
        <v>62</v>
      </c>
      <c r="AH36" s="1" t="s">
        <v>62</v>
      </c>
      <c r="AO36" s="1" t="s">
        <v>62</v>
      </c>
      <c r="AQ36" s="1" t="s">
        <v>62</v>
      </c>
      <c r="AR36" s="1" t="s">
        <v>62</v>
      </c>
    </row>
    <row r="37" spans="1:44" x14ac:dyDescent="0.2">
      <c r="A37" t="s">
        <v>77</v>
      </c>
      <c r="B37" t="s">
        <v>66</v>
      </c>
      <c r="C37" s="24">
        <f>DATE($B$1,11,8)-WEEKDAY(DATE($B$1,11,7))</f>
        <v>44871</v>
      </c>
      <c r="D37" s="24" t="str">
        <f t="shared" si="0"/>
        <v/>
      </c>
      <c r="O37" s="1" t="s">
        <v>62</v>
      </c>
      <c r="R37" s="1" t="s">
        <v>62</v>
      </c>
    </row>
    <row r="38" spans="1:44" x14ac:dyDescent="0.2">
      <c r="A38" t="s">
        <v>88</v>
      </c>
      <c r="C38" s="24">
        <f>C39-1</f>
        <v>44621</v>
      </c>
      <c r="D38" s="24" t="str">
        <f t="shared" si="0"/>
        <v/>
      </c>
      <c r="I38" s="1" t="s">
        <v>62</v>
      </c>
      <c r="J38" s="1" t="s">
        <v>62</v>
      </c>
      <c r="K38" s="1" t="s">
        <v>62</v>
      </c>
    </row>
    <row r="39" spans="1:44" x14ac:dyDescent="0.2">
      <c r="A39" t="s">
        <v>89</v>
      </c>
      <c r="B39" t="s">
        <v>90</v>
      </c>
      <c r="C39" s="24">
        <f>C10-46</f>
        <v>44622</v>
      </c>
      <c r="D39" s="24" t="str">
        <f t="shared" si="0"/>
        <v/>
      </c>
      <c r="I39" s="1" t="s">
        <v>62</v>
      </c>
      <c r="J39" s="1" t="s">
        <v>62</v>
      </c>
      <c r="K39" s="1" t="s">
        <v>62</v>
      </c>
    </row>
    <row r="40" spans="1:44" x14ac:dyDescent="0.2">
      <c r="A40" t="s">
        <v>91</v>
      </c>
      <c r="C40" s="24">
        <f>C10-24</f>
        <v>44644</v>
      </c>
      <c r="D40" s="24" t="str">
        <f t="shared" si="0"/>
        <v/>
      </c>
      <c r="I40" s="1" t="s">
        <v>62</v>
      </c>
      <c r="J40" s="1" t="s">
        <v>62</v>
      </c>
      <c r="K40" s="1" t="s">
        <v>62</v>
      </c>
    </row>
    <row r="41" spans="1:44" x14ac:dyDescent="0.2">
      <c r="A41" t="s">
        <v>82</v>
      </c>
      <c r="B41" t="s">
        <v>25</v>
      </c>
      <c r="C41" s="24">
        <f>DATE($B$1,5,22)</f>
        <v>44703</v>
      </c>
      <c r="D41" s="24" t="str">
        <f t="shared" si="0"/>
        <v/>
      </c>
      <c r="I41" s="1" t="s">
        <v>62</v>
      </c>
    </row>
    <row r="42" spans="1:44" x14ac:dyDescent="0.2">
      <c r="A42" t="s">
        <v>82</v>
      </c>
      <c r="B42" t="s">
        <v>26</v>
      </c>
      <c r="C42" s="24">
        <f>DATE($B$1,5,27)</f>
        <v>44708</v>
      </c>
      <c r="D42" s="24" t="str">
        <f t="shared" si="0"/>
        <v/>
      </c>
      <c r="J42" s="1" t="s">
        <v>62</v>
      </c>
    </row>
    <row r="43" spans="1:44" x14ac:dyDescent="0.2">
      <c r="A43" t="s">
        <v>82</v>
      </c>
      <c r="B43" t="s">
        <v>92</v>
      </c>
      <c r="C43" s="24">
        <f>DATE($B$1,6,10)</f>
        <v>44722</v>
      </c>
      <c r="D43" s="24" t="str">
        <f t="shared" si="0"/>
        <v/>
      </c>
      <c r="K43" s="1" t="s">
        <v>62</v>
      </c>
    </row>
    <row r="44" spans="1:44" x14ac:dyDescent="0.2">
      <c r="A44" t="s">
        <v>93</v>
      </c>
      <c r="C44" s="24">
        <f>C20+1</f>
        <v>44867</v>
      </c>
      <c r="D44" s="24" t="str">
        <f t="shared" si="0"/>
        <v/>
      </c>
      <c r="I44" s="1" t="s">
        <v>62</v>
      </c>
      <c r="J44" s="1" t="s">
        <v>62</v>
      </c>
      <c r="K44" s="1" t="s">
        <v>62</v>
      </c>
    </row>
    <row r="45" spans="1:44" x14ac:dyDescent="0.2">
      <c r="A45" t="s">
        <v>94</v>
      </c>
      <c r="B45" t="s">
        <v>33</v>
      </c>
      <c r="C45" s="24">
        <f>DATE($B$1,5,25)-WEEKDAY(DATE($B$1,5,23))</f>
        <v>44704</v>
      </c>
      <c r="D45" s="24" t="str">
        <f t="shared" si="0"/>
        <v/>
      </c>
      <c r="R45" s="1" t="s">
        <v>62</v>
      </c>
    </row>
    <row r="46" spans="1:44" x14ac:dyDescent="0.2">
      <c r="A46" s="33" t="s">
        <v>68</v>
      </c>
      <c r="B46" t="s">
        <v>33</v>
      </c>
      <c r="C46" s="24" t="str">
        <f>IF(WEEKDAY(C27)=1,C27+1,"")</f>
        <v/>
      </c>
      <c r="D46" s="24" t="str">
        <f t="shared" si="0"/>
        <v/>
      </c>
      <c r="R46" s="1" t="s">
        <v>62</v>
      </c>
    </row>
    <row r="47" spans="1:44" x14ac:dyDescent="0.2">
      <c r="A47" t="s">
        <v>95</v>
      </c>
      <c r="B47" t="s">
        <v>33</v>
      </c>
      <c r="C47" s="24">
        <f>DATE($B$1,7,1)</f>
        <v>44743</v>
      </c>
      <c r="D47" s="24" t="str">
        <f t="shared" si="0"/>
        <v/>
      </c>
      <c r="R47" s="1" t="s">
        <v>62</v>
      </c>
    </row>
    <row r="48" spans="1:44" x14ac:dyDescent="0.2">
      <c r="A48" s="33" t="s">
        <v>68</v>
      </c>
      <c r="B48" t="s">
        <v>33</v>
      </c>
      <c r="C48" s="24" t="str">
        <f>IF(WEEKDAY(C47)=1,C47+1,"")</f>
        <v/>
      </c>
      <c r="D48" s="24" t="str">
        <f t="shared" si="0"/>
        <v/>
      </c>
      <c r="R48" s="1" t="s">
        <v>62</v>
      </c>
    </row>
    <row r="49" spans="1:45" x14ac:dyDescent="0.2">
      <c r="A49" t="s">
        <v>96</v>
      </c>
      <c r="B49" t="s">
        <v>33</v>
      </c>
      <c r="C49" s="24">
        <f>DATE($B$1,10,15)-WEEKDAY(DATE($B$1,10,13))</f>
        <v>44844</v>
      </c>
      <c r="D49" s="24" t="str">
        <f t="shared" si="0"/>
        <v/>
      </c>
      <c r="R49" s="1" t="s">
        <v>62</v>
      </c>
    </row>
    <row r="50" spans="1:45" x14ac:dyDescent="0.2">
      <c r="A50" t="s">
        <v>97</v>
      </c>
      <c r="B50" t="s">
        <v>34</v>
      </c>
      <c r="C50" s="24">
        <f>DATE($B$1,1,2)</f>
        <v>44563</v>
      </c>
      <c r="D50" s="24" t="str">
        <f t="shared" si="0"/>
        <v/>
      </c>
      <c r="T50" s="1" t="s">
        <v>62</v>
      </c>
      <c r="W50" s="1" t="s">
        <v>62</v>
      </c>
      <c r="AF50" s="1" t="s">
        <v>62</v>
      </c>
      <c r="AM50" s="1" t="s">
        <v>62</v>
      </c>
    </row>
    <row r="51" spans="1:45" x14ac:dyDescent="0.2">
      <c r="A51" t="s">
        <v>98</v>
      </c>
      <c r="B51" t="s">
        <v>34</v>
      </c>
      <c r="C51" s="24">
        <f>DATE($B$1,3,1)</f>
        <v>44621</v>
      </c>
      <c r="D51" s="24" t="str">
        <f t="shared" si="0"/>
        <v/>
      </c>
      <c r="AF51" s="1" t="s">
        <v>62</v>
      </c>
    </row>
    <row r="52" spans="1:45" x14ac:dyDescent="0.2">
      <c r="A52" t="s">
        <v>99</v>
      </c>
      <c r="B52" t="s">
        <v>34</v>
      </c>
      <c r="C52" s="24">
        <f>DATE($B$1,3,19)</f>
        <v>44639</v>
      </c>
      <c r="D52" s="24" t="str">
        <f t="shared" si="0"/>
        <v/>
      </c>
      <c r="AI52" s="1" t="s">
        <v>62</v>
      </c>
      <c r="AQ52" s="1" t="s">
        <v>62</v>
      </c>
    </row>
    <row r="53" spans="1:45" x14ac:dyDescent="0.2">
      <c r="A53" t="s">
        <v>100</v>
      </c>
      <c r="B53" t="s">
        <v>34</v>
      </c>
      <c r="C53" s="24">
        <f>DATE($B$1,4,8)-WEEKDAY(DATE($B$1,4,3))</f>
        <v>44658</v>
      </c>
      <c r="D53" s="24" t="str">
        <f t="shared" si="0"/>
        <v/>
      </c>
      <c r="AB53" s="1" t="s">
        <v>62</v>
      </c>
    </row>
    <row r="54" spans="1:45" x14ac:dyDescent="0.2">
      <c r="A54" t="s">
        <v>75</v>
      </c>
      <c r="B54" t="s">
        <v>34</v>
      </c>
      <c r="C54" s="24">
        <f>DATE($B$1,8,1)</f>
        <v>44774</v>
      </c>
      <c r="D54" s="24" t="str">
        <f t="shared" si="0"/>
        <v/>
      </c>
      <c r="S54" s="1" t="s">
        <v>62</v>
      </c>
      <c r="T54" s="1" t="s">
        <v>62</v>
      </c>
      <c r="U54" s="1" t="s">
        <v>62</v>
      </c>
      <c r="V54" s="1" t="s">
        <v>62</v>
      </c>
      <c r="W54" s="1" t="s">
        <v>62</v>
      </c>
      <c r="X54" s="1" t="s">
        <v>62</v>
      </c>
      <c r="Y54" s="1" t="s">
        <v>62</v>
      </c>
      <c r="Z54" s="1" t="s">
        <v>62</v>
      </c>
      <c r="AA54" s="1" t="s">
        <v>62</v>
      </c>
      <c r="AB54" s="1" t="s">
        <v>62</v>
      </c>
      <c r="AC54" s="1" t="s">
        <v>62</v>
      </c>
      <c r="AD54" s="1" t="s">
        <v>62</v>
      </c>
      <c r="AE54" s="1" t="s">
        <v>62</v>
      </c>
      <c r="AF54" s="1" t="s">
        <v>62</v>
      </c>
      <c r="AG54" s="1" t="s">
        <v>62</v>
      </c>
      <c r="AH54" s="1" t="s">
        <v>62</v>
      </c>
      <c r="AI54" s="1" t="s">
        <v>62</v>
      </c>
      <c r="AJ54" s="1" t="s">
        <v>62</v>
      </c>
      <c r="AK54" s="1" t="s">
        <v>62</v>
      </c>
      <c r="AL54" s="1" t="s">
        <v>62</v>
      </c>
      <c r="AM54" s="1" t="s">
        <v>62</v>
      </c>
      <c r="AN54" s="1" t="s">
        <v>62</v>
      </c>
      <c r="AO54" s="1" t="s">
        <v>62</v>
      </c>
      <c r="AP54" s="1" t="s">
        <v>62</v>
      </c>
      <c r="AQ54" s="1" t="s">
        <v>62</v>
      </c>
      <c r="AR54" s="1" t="s">
        <v>62</v>
      </c>
      <c r="AS54" s="1" t="s">
        <v>62</v>
      </c>
    </row>
    <row r="55" spans="1:45" x14ac:dyDescent="0.2">
      <c r="A55" t="s">
        <v>101</v>
      </c>
      <c r="B55" t="s">
        <v>34</v>
      </c>
      <c r="C55" s="24">
        <f>DATE($B$1,9,22)-WEEKDAY(DATE($B$1,9,7))</f>
        <v>44822</v>
      </c>
      <c r="D55" s="24" t="str">
        <f t="shared" si="0"/>
        <v/>
      </c>
      <c r="T55" s="1" t="s">
        <v>62</v>
      </c>
      <c r="U55" s="1" t="s">
        <v>62</v>
      </c>
      <c r="V55" s="1" t="s">
        <v>62</v>
      </c>
      <c r="W55" s="1" t="s">
        <v>62</v>
      </c>
      <c r="X55" s="1" t="s">
        <v>62</v>
      </c>
      <c r="Y55" s="1" t="s">
        <v>62</v>
      </c>
      <c r="Z55" s="1" t="s">
        <v>62</v>
      </c>
      <c r="AB55" s="1" t="s">
        <v>62</v>
      </c>
      <c r="AC55" s="1" t="s">
        <v>62</v>
      </c>
      <c r="AD55" s="1" t="s">
        <v>62</v>
      </c>
      <c r="AE55" s="1" t="s">
        <v>62</v>
      </c>
      <c r="AF55" s="1" t="s">
        <v>62</v>
      </c>
      <c r="AG55" s="1" t="s">
        <v>62</v>
      </c>
      <c r="AH55" s="1" t="s">
        <v>62</v>
      </c>
      <c r="AI55" s="1" t="s">
        <v>62</v>
      </c>
      <c r="AJ55" s="1" t="s">
        <v>62</v>
      </c>
      <c r="AK55" s="1" t="s">
        <v>62</v>
      </c>
      <c r="AL55" s="1" t="s">
        <v>62</v>
      </c>
      <c r="AM55" s="1" t="s">
        <v>62</v>
      </c>
      <c r="AN55" s="1" t="s">
        <v>62</v>
      </c>
      <c r="AO55" s="1" t="s">
        <v>62</v>
      </c>
      <c r="AP55" s="1" t="s">
        <v>62</v>
      </c>
      <c r="AQ55" s="1" t="s">
        <v>62</v>
      </c>
      <c r="AR55" s="1" t="s">
        <v>62</v>
      </c>
      <c r="AS55" s="1" t="s">
        <v>62</v>
      </c>
    </row>
    <row r="56" spans="1:45" x14ac:dyDescent="0.2">
      <c r="A56" t="s">
        <v>102</v>
      </c>
      <c r="B56" t="s">
        <v>34</v>
      </c>
      <c r="C56" s="24">
        <f>DATE($B$1,9,8)-WEEKDAY(DATE($B$1,9,7))+4</f>
        <v>44812</v>
      </c>
      <c r="D56" s="24" t="str">
        <f t="shared" si="0"/>
        <v/>
      </c>
      <c r="AA56" s="1" t="s">
        <v>62</v>
      </c>
    </row>
    <row r="57" spans="1:45" x14ac:dyDescent="0.2">
      <c r="A57" t="s">
        <v>103</v>
      </c>
      <c r="B57" t="s">
        <v>104</v>
      </c>
      <c r="C57" s="24">
        <f>C55+1</f>
        <v>44823</v>
      </c>
      <c r="D57" s="24" t="str">
        <f t="shared" si="0"/>
        <v/>
      </c>
      <c r="AP57" s="1" t="s">
        <v>62</v>
      </c>
    </row>
    <row r="58" spans="1:45" x14ac:dyDescent="0.2">
      <c r="A58" t="s">
        <v>105</v>
      </c>
      <c r="B58" t="s">
        <v>34</v>
      </c>
      <c r="C58" s="24">
        <f>DATE($B$1,9,25)</f>
        <v>44829</v>
      </c>
      <c r="D58" s="24" t="str">
        <f t="shared" si="0"/>
        <v/>
      </c>
      <c r="AH58" s="1" t="s">
        <v>62</v>
      </c>
    </row>
    <row r="59" spans="1:45" x14ac:dyDescent="0.2">
      <c r="A59" t="s">
        <v>106</v>
      </c>
      <c r="B59" t="s">
        <v>34</v>
      </c>
      <c r="C59" s="24">
        <f>DATE($B$1,12,31)</f>
        <v>44926</v>
      </c>
      <c r="D59" s="24" t="str">
        <f t="shared" si="0"/>
        <v/>
      </c>
      <c r="AA59" s="1" t="s">
        <v>62</v>
      </c>
    </row>
    <row r="60" spans="1:45" x14ac:dyDescent="0.2">
      <c r="A60" t="s">
        <v>107</v>
      </c>
      <c r="B60" t="s">
        <v>108</v>
      </c>
      <c r="C60" s="24">
        <f>DATE($B$1,3,5)</f>
        <v>44625</v>
      </c>
      <c r="D60" s="24" t="str">
        <f t="shared" si="0"/>
        <v/>
      </c>
      <c r="L60" s="1" t="s">
        <v>62</v>
      </c>
    </row>
    <row r="61" spans="1:45" x14ac:dyDescent="0.2">
      <c r="A61" t="s">
        <v>109</v>
      </c>
      <c r="B61" t="s">
        <v>108</v>
      </c>
      <c r="C61" s="24">
        <f>DATE($B$1,6,29)</f>
        <v>44741</v>
      </c>
      <c r="D61" s="24" t="str">
        <f t="shared" si="0"/>
        <v/>
      </c>
      <c r="L61" s="1" t="s">
        <v>62</v>
      </c>
    </row>
    <row r="62" spans="1:45" x14ac:dyDescent="0.2">
      <c r="A62" t="s">
        <v>110</v>
      </c>
      <c r="B62" s="33" t="s">
        <v>29</v>
      </c>
      <c r="C62" s="24">
        <f>DATE($B$1,9,24)</f>
        <v>44828</v>
      </c>
      <c r="D62" s="24" t="str">
        <f t="shared" si="0"/>
        <v/>
      </c>
      <c r="M62" s="1" t="s">
        <v>62</v>
      </c>
    </row>
    <row r="63" spans="1:45" x14ac:dyDescent="0.2">
      <c r="A63" t="s">
        <v>82</v>
      </c>
      <c r="B63" t="s">
        <v>30</v>
      </c>
      <c r="C63" s="24">
        <f>DATE($B$1,4,27)</f>
        <v>44678</v>
      </c>
      <c r="D63" s="24" t="str">
        <f t="shared" si="0"/>
        <v/>
      </c>
      <c r="N63" s="1" t="s">
        <v>62</v>
      </c>
    </row>
    <row r="64" spans="1:45" x14ac:dyDescent="0.2">
      <c r="A64" t="s">
        <v>129</v>
      </c>
      <c r="B64" t="s">
        <v>128</v>
      </c>
      <c r="C64" s="24">
        <f>DATE($B$1,12,24)</f>
        <v>44919</v>
      </c>
      <c r="D64" s="24" t="str">
        <f t="shared" si="0"/>
        <v/>
      </c>
      <c r="O64" s="1" t="s">
        <v>62</v>
      </c>
    </row>
    <row r="65" spans="4:4" x14ac:dyDescent="0.2">
      <c r="D65" s="24" t="str">
        <f t="shared" si="0"/>
        <v/>
      </c>
    </row>
    <row r="66" spans="4:4" x14ac:dyDescent="0.2">
      <c r="D66" s="24" t="str">
        <f t="shared" si="0"/>
        <v/>
      </c>
    </row>
    <row r="67" spans="4:4" x14ac:dyDescent="0.2">
      <c r="D67" s="24" t="str">
        <f t="shared" si="0"/>
        <v/>
      </c>
    </row>
    <row r="68" spans="4:4" x14ac:dyDescent="0.2">
      <c r="D68" s="24" t="str">
        <f t="shared" ref="D68:D131" si="1">IF(C68="","",IF(INDEX(E68:IV68,1,MATCH($D$1,E$3:IV$3,0))="","",C68))</f>
        <v/>
      </c>
    </row>
    <row r="69" spans="4:4" x14ac:dyDescent="0.2">
      <c r="D69" s="24" t="str">
        <f t="shared" si="1"/>
        <v/>
      </c>
    </row>
    <row r="70" spans="4:4" x14ac:dyDescent="0.2">
      <c r="D70" s="24" t="str">
        <f t="shared" si="1"/>
        <v/>
      </c>
    </row>
    <row r="71" spans="4:4" x14ac:dyDescent="0.2">
      <c r="D71" s="24" t="str">
        <f t="shared" si="1"/>
        <v/>
      </c>
    </row>
    <row r="72" spans="4:4" x14ac:dyDescent="0.2">
      <c r="D72" s="24" t="str">
        <f t="shared" si="1"/>
        <v/>
      </c>
    </row>
    <row r="73" spans="4:4" x14ac:dyDescent="0.2">
      <c r="D73" s="24" t="str">
        <f t="shared" si="1"/>
        <v/>
      </c>
    </row>
    <row r="74" spans="4:4" x14ac:dyDescent="0.2">
      <c r="D74" s="24" t="str">
        <f t="shared" si="1"/>
        <v/>
      </c>
    </row>
    <row r="75" spans="4:4" x14ac:dyDescent="0.2">
      <c r="D75" s="24" t="str">
        <f t="shared" si="1"/>
        <v/>
      </c>
    </row>
    <row r="76" spans="4:4" x14ac:dyDescent="0.2">
      <c r="D76" s="24" t="str">
        <f t="shared" si="1"/>
        <v/>
      </c>
    </row>
    <row r="77" spans="4:4" x14ac:dyDescent="0.2">
      <c r="D77" s="24" t="str">
        <f t="shared" si="1"/>
        <v/>
      </c>
    </row>
    <row r="78" spans="4:4" x14ac:dyDescent="0.2">
      <c r="D78" s="24" t="str">
        <f t="shared" si="1"/>
        <v/>
      </c>
    </row>
    <row r="79" spans="4:4" x14ac:dyDescent="0.2">
      <c r="D79" s="24" t="str">
        <f t="shared" si="1"/>
        <v/>
      </c>
    </row>
    <row r="80" spans="4:4" x14ac:dyDescent="0.2">
      <c r="D80" s="24" t="str">
        <f t="shared" si="1"/>
        <v/>
      </c>
    </row>
    <row r="81" spans="4:4" x14ac:dyDescent="0.2">
      <c r="D81" s="24" t="str">
        <f t="shared" si="1"/>
        <v/>
      </c>
    </row>
    <row r="82" spans="4:4" x14ac:dyDescent="0.2">
      <c r="D82" s="24" t="str">
        <f t="shared" si="1"/>
        <v/>
      </c>
    </row>
    <row r="83" spans="4:4" x14ac:dyDescent="0.2">
      <c r="D83" s="24" t="str">
        <f t="shared" si="1"/>
        <v/>
      </c>
    </row>
    <row r="84" spans="4:4" x14ac:dyDescent="0.2">
      <c r="D84" s="24" t="str">
        <f t="shared" si="1"/>
        <v/>
      </c>
    </row>
    <row r="85" spans="4:4" x14ac:dyDescent="0.2">
      <c r="D85" s="24" t="str">
        <f t="shared" si="1"/>
        <v/>
      </c>
    </row>
    <row r="86" spans="4:4" x14ac:dyDescent="0.2">
      <c r="D86" s="24" t="str">
        <f t="shared" si="1"/>
        <v/>
      </c>
    </row>
    <row r="87" spans="4:4" x14ac:dyDescent="0.2">
      <c r="D87" s="24" t="str">
        <f t="shared" si="1"/>
        <v/>
      </c>
    </row>
    <row r="88" spans="4:4" x14ac:dyDescent="0.2">
      <c r="D88" s="24" t="str">
        <f t="shared" si="1"/>
        <v/>
      </c>
    </row>
    <row r="89" spans="4:4" x14ac:dyDescent="0.2">
      <c r="D89" s="24" t="str">
        <f t="shared" si="1"/>
        <v/>
      </c>
    </row>
    <row r="90" spans="4:4" x14ac:dyDescent="0.2">
      <c r="D90" s="24" t="str">
        <f t="shared" si="1"/>
        <v/>
      </c>
    </row>
    <row r="91" spans="4:4" x14ac:dyDescent="0.2">
      <c r="D91" s="24" t="str">
        <f t="shared" si="1"/>
        <v/>
      </c>
    </row>
    <row r="92" spans="4:4" x14ac:dyDescent="0.2">
      <c r="D92" s="24" t="str">
        <f t="shared" si="1"/>
        <v/>
      </c>
    </row>
    <row r="93" spans="4:4" x14ac:dyDescent="0.2">
      <c r="D93" s="24" t="str">
        <f t="shared" si="1"/>
        <v/>
      </c>
    </row>
    <row r="94" spans="4:4" x14ac:dyDescent="0.2">
      <c r="D94" s="24" t="str">
        <f t="shared" si="1"/>
        <v/>
      </c>
    </row>
    <row r="95" spans="4:4" x14ac:dyDescent="0.2">
      <c r="D95" s="24" t="str">
        <f t="shared" si="1"/>
        <v/>
      </c>
    </row>
    <row r="96" spans="4:4" x14ac:dyDescent="0.2">
      <c r="D96" s="24" t="str">
        <f t="shared" si="1"/>
        <v/>
      </c>
    </row>
    <row r="97" spans="1:45" x14ac:dyDescent="0.2">
      <c r="D97" s="24" t="str">
        <f t="shared" si="1"/>
        <v/>
      </c>
    </row>
    <row r="98" spans="1:45" x14ac:dyDescent="0.2">
      <c r="D98" s="24" t="str">
        <f t="shared" si="1"/>
        <v/>
      </c>
    </row>
    <row r="99" spans="1:45" x14ac:dyDescent="0.2">
      <c r="D99" s="24" t="str">
        <f t="shared" si="1"/>
        <v/>
      </c>
    </row>
    <row r="100" spans="1:45" x14ac:dyDescent="0.2">
      <c r="D100" s="24" t="str">
        <f t="shared" si="1"/>
        <v/>
      </c>
    </row>
    <row r="101" spans="1:45" x14ac:dyDescent="0.2">
      <c r="D101" s="24" t="str">
        <f t="shared" si="1"/>
        <v/>
      </c>
    </row>
    <row r="102" spans="1:45" x14ac:dyDescent="0.2">
      <c r="D102" s="24" t="str">
        <f t="shared" si="1"/>
        <v/>
      </c>
    </row>
    <row r="103" spans="1:45" x14ac:dyDescent="0.2">
      <c r="D103" s="24" t="str">
        <f t="shared" si="1"/>
        <v/>
      </c>
    </row>
    <row r="104" spans="1:45" x14ac:dyDescent="0.2">
      <c r="A104" t="s">
        <v>61</v>
      </c>
      <c r="C104" s="24">
        <f>DATE($B$1+1,1,1)</f>
        <v>44927</v>
      </c>
      <c r="D104" s="24">
        <f t="shared" si="1"/>
        <v>44927</v>
      </c>
      <c r="F104" s="1" t="s">
        <v>62</v>
      </c>
      <c r="G104" s="1" t="s">
        <v>62</v>
      </c>
      <c r="H104" s="1" t="s">
        <v>62</v>
      </c>
      <c r="I104" s="1" t="s">
        <v>62</v>
      </c>
      <c r="J104" s="1" t="s">
        <v>62</v>
      </c>
      <c r="K104" s="1" t="s">
        <v>62</v>
      </c>
      <c r="L104" s="1" t="s">
        <v>62</v>
      </c>
      <c r="M104" s="1" t="s">
        <v>62</v>
      </c>
      <c r="N104" s="1" t="s">
        <v>62</v>
      </c>
      <c r="O104" s="1" t="s">
        <v>62</v>
      </c>
      <c r="P104" s="1" t="s">
        <v>62</v>
      </c>
      <c r="Q104" s="1" t="s">
        <v>62</v>
      </c>
      <c r="R104" s="1" t="s">
        <v>62</v>
      </c>
      <c r="S104" s="1" t="s">
        <v>62</v>
      </c>
      <c r="T104" s="1" t="s">
        <v>62</v>
      </c>
      <c r="U104" s="1" t="s">
        <v>62</v>
      </c>
      <c r="V104" s="1" t="s">
        <v>62</v>
      </c>
      <c r="W104" s="1" t="s">
        <v>62</v>
      </c>
      <c r="X104" s="1" t="s">
        <v>62</v>
      </c>
      <c r="Y104" s="1" t="s">
        <v>62</v>
      </c>
      <c r="Z104" s="1" t="s">
        <v>62</v>
      </c>
      <c r="AA104" s="1" t="s">
        <v>62</v>
      </c>
      <c r="AB104" s="1" t="s">
        <v>62</v>
      </c>
      <c r="AC104" s="1" t="s">
        <v>62</v>
      </c>
      <c r="AD104" s="1" t="s">
        <v>62</v>
      </c>
      <c r="AE104" s="1" t="s">
        <v>62</v>
      </c>
      <c r="AF104" s="1" t="s">
        <v>62</v>
      </c>
      <c r="AG104" s="1" t="s">
        <v>62</v>
      </c>
      <c r="AI104" s="1" t="s">
        <v>62</v>
      </c>
      <c r="AJ104" s="1" t="s">
        <v>62</v>
      </c>
      <c r="AK104" s="1" t="s">
        <v>62</v>
      </c>
      <c r="AL104" s="1" t="s">
        <v>62</v>
      </c>
      <c r="AM104" s="1" t="s">
        <v>62</v>
      </c>
      <c r="AN104" s="1" t="s">
        <v>62</v>
      </c>
      <c r="AO104" s="1" t="s">
        <v>62</v>
      </c>
      <c r="AP104" s="1" t="s">
        <v>62</v>
      </c>
      <c r="AQ104" s="1" t="s">
        <v>62</v>
      </c>
      <c r="AR104" s="1" t="s">
        <v>62</v>
      </c>
      <c r="AS104" s="1" t="s">
        <v>62</v>
      </c>
    </row>
    <row r="105" spans="1:45" x14ac:dyDescent="0.2">
      <c r="A105" t="s">
        <v>63</v>
      </c>
      <c r="C105" s="24">
        <f>C110-2</f>
        <v>45023</v>
      </c>
      <c r="D105" s="24" t="str">
        <f t="shared" si="1"/>
        <v/>
      </c>
      <c r="G105" s="1" t="s">
        <v>62</v>
      </c>
      <c r="I105" s="1" t="s">
        <v>62</v>
      </c>
      <c r="J105" s="1" t="s">
        <v>62</v>
      </c>
      <c r="K105" s="1" t="s">
        <v>62</v>
      </c>
      <c r="L105" s="1" t="s">
        <v>62</v>
      </c>
      <c r="R105" s="1" t="s">
        <v>62</v>
      </c>
      <c r="S105" s="1" t="s">
        <v>62</v>
      </c>
      <c r="T105" s="1" t="s">
        <v>62</v>
      </c>
      <c r="U105" s="1" t="s">
        <v>62</v>
      </c>
      <c r="V105" s="1" t="s">
        <v>62</v>
      </c>
      <c r="W105" s="1" t="s">
        <v>62</v>
      </c>
      <c r="X105" s="1" t="s">
        <v>62</v>
      </c>
      <c r="Y105" s="1" t="s">
        <v>62</v>
      </c>
      <c r="Z105" s="1" t="s">
        <v>62</v>
      </c>
      <c r="AA105" s="1" t="s">
        <v>62</v>
      </c>
      <c r="AB105" s="1" t="s">
        <v>62</v>
      </c>
      <c r="AC105" s="1" t="s">
        <v>62</v>
      </c>
      <c r="AD105" s="1" t="s">
        <v>62</v>
      </c>
      <c r="AE105" s="1" t="s">
        <v>62</v>
      </c>
      <c r="AF105" s="1" t="s">
        <v>62</v>
      </c>
      <c r="AG105" s="1" t="s">
        <v>62</v>
      </c>
      <c r="AH105" s="1" t="s">
        <v>62</v>
      </c>
      <c r="AI105" s="1" t="s">
        <v>62</v>
      </c>
      <c r="AJ105" s="1" t="s">
        <v>62</v>
      </c>
      <c r="AK105" s="1" t="s">
        <v>62</v>
      </c>
      <c r="AL105" s="1" t="s">
        <v>62</v>
      </c>
      <c r="AM105" s="1" t="s">
        <v>62</v>
      </c>
      <c r="AO105" s="1" t="s">
        <v>62</v>
      </c>
      <c r="AP105" s="1" t="s">
        <v>62</v>
      </c>
      <c r="AR105" s="1" t="s">
        <v>62</v>
      </c>
      <c r="AS105" s="1" t="s">
        <v>62</v>
      </c>
    </row>
    <row r="106" spans="1:45" x14ac:dyDescent="0.2">
      <c r="A106" t="s">
        <v>64</v>
      </c>
      <c r="C106" s="24" t="str">
        <f>IF(C107=C110,C107,"")</f>
        <v/>
      </c>
      <c r="D106" s="24" t="str">
        <f t="shared" si="1"/>
        <v/>
      </c>
      <c r="F106" s="1" t="s">
        <v>62</v>
      </c>
      <c r="G106" s="1" t="s">
        <v>62</v>
      </c>
      <c r="O106" s="1" t="s">
        <v>62</v>
      </c>
      <c r="P106" s="1" t="s">
        <v>62</v>
      </c>
      <c r="Q106" s="1" t="s">
        <v>62</v>
      </c>
      <c r="S106" s="1" t="s">
        <v>62</v>
      </c>
      <c r="T106" s="1" t="s">
        <v>62</v>
      </c>
      <c r="U106" s="1" t="s">
        <v>62</v>
      </c>
      <c r="V106" s="1" t="s">
        <v>62</v>
      </c>
      <c r="W106" s="1" t="s">
        <v>62</v>
      </c>
      <c r="X106" s="1" t="s">
        <v>62</v>
      </c>
      <c r="Y106" s="1" t="s">
        <v>62</v>
      </c>
      <c r="Z106" s="1" t="s">
        <v>62</v>
      </c>
      <c r="AA106" s="1" t="s">
        <v>62</v>
      </c>
      <c r="AB106" s="1" t="s">
        <v>62</v>
      </c>
      <c r="AC106" s="1" t="s">
        <v>62</v>
      </c>
      <c r="AD106" s="1" t="s">
        <v>62</v>
      </c>
      <c r="AE106" s="1" t="s">
        <v>62</v>
      </c>
      <c r="AF106" s="1" t="s">
        <v>62</v>
      </c>
      <c r="AG106" s="1" t="s">
        <v>62</v>
      </c>
      <c r="AH106" s="1" t="s">
        <v>62</v>
      </c>
      <c r="AI106" s="1" t="s">
        <v>62</v>
      </c>
      <c r="AJ106" s="1" t="s">
        <v>62</v>
      </c>
      <c r="AK106" s="1" t="s">
        <v>62</v>
      </c>
      <c r="AL106" s="1" t="s">
        <v>62</v>
      </c>
      <c r="AM106" s="1" t="s">
        <v>62</v>
      </c>
      <c r="AN106" s="1" t="s">
        <v>62</v>
      </c>
      <c r="AO106" s="1" t="s">
        <v>62</v>
      </c>
      <c r="AP106" s="1" t="s">
        <v>62</v>
      </c>
      <c r="AQ106" s="1" t="s">
        <v>62</v>
      </c>
      <c r="AR106" s="1" t="s">
        <v>62</v>
      </c>
      <c r="AS106" s="1" t="s">
        <v>62</v>
      </c>
    </row>
    <row r="107" spans="1:45" x14ac:dyDescent="0.2">
      <c r="A107" t="s">
        <v>65</v>
      </c>
      <c r="C107" s="24">
        <f>DATE($B$1+1,4,1)-WEEKDAY(DATE($B$1+1,3,31))</f>
        <v>45011</v>
      </c>
      <c r="D107" s="24">
        <f t="shared" si="1"/>
        <v>45011</v>
      </c>
      <c r="F107" s="1" t="s">
        <v>62</v>
      </c>
      <c r="G107" s="1" t="s">
        <v>62</v>
      </c>
      <c r="O107" s="1" t="s">
        <v>62</v>
      </c>
      <c r="P107" s="1" t="s">
        <v>62</v>
      </c>
      <c r="Q107" s="1" t="s">
        <v>62</v>
      </c>
      <c r="S107" s="1" t="s">
        <v>62</v>
      </c>
      <c r="T107" s="1" t="s">
        <v>62</v>
      </c>
      <c r="U107" s="1" t="s">
        <v>62</v>
      </c>
      <c r="V107" s="1" t="s">
        <v>62</v>
      </c>
      <c r="W107" s="1" t="s">
        <v>62</v>
      </c>
      <c r="X107" s="1" t="s">
        <v>62</v>
      </c>
      <c r="Y107" s="1" t="s">
        <v>62</v>
      </c>
      <c r="Z107" s="1" t="s">
        <v>62</v>
      </c>
      <c r="AA107" s="1" t="s">
        <v>62</v>
      </c>
      <c r="AB107" s="1" t="s">
        <v>62</v>
      </c>
      <c r="AC107" s="1" t="s">
        <v>62</v>
      </c>
      <c r="AD107" s="1" t="s">
        <v>62</v>
      </c>
      <c r="AE107" s="1" t="s">
        <v>62</v>
      </c>
      <c r="AF107" s="1" t="s">
        <v>62</v>
      </c>
      <c r="AG107" s="1" t="s">
        <v>62</v>
      </c>
      <c r="AH107" s="1" t="s">
        <v>62</v>
      </c>
      <c r="AI107" s="1" t="s">
        <v>62</v>
      </c>
      <c r="AJ107" s="1" t="s">
        <v>62</v>
      </c>
      <c r="AK107" s="1" t="s">
        <v>62</v>
      </c>
      <c r="AL107" s="1" t="s">
        <v>62</v>
      </c>
      <c r="AM107" s="1" t="s">
        <v>62</v>
      </c>
      <c r="AN107" s="1" t="s">
        <v>62</v>
      </c>
      <c r="AO107" s="1" t="s">
        <v>62</v>
      </c>
      <c r="AP107" s="1" t="s">
        <v>62</v>
      </c>
      <c r="AQ107" s="1" t="s">
        <v>62</v>
      </c>
      <c r="AR107" s="1" t="s">
        <v>62</v>
      </c>
      <c r="AS107" s="1" t="s">
        <v>62</v>
      </c>
    </row>
    <row r="108" spans="1:45" x14ac:dyDescent="0.2">
      <c r="A108" t="s">
        <v>64</v>
      </c>
      <c r="B108" t="s">
        <v>66</v>
      </c>
      <c r="C108" s="24" t="str">
        <f>IF(C109=C110,C109,"")</f>
        <v/>
      </c>
      <c r="D108" s="24" t="str">
        <f t="shared" si="1"/>
        <v/>
      </c>
      <c r="R108" s="1" t="s">
        <v>62</v>
      </c>
    </row>
    <row r="109" spans="1:45" x14ac:dyDescent="0.2">
      <c r="A109" t="s">
        <v>65</v>
      </c>
      <c r="B109" t="s">
        <v>66</v>
      </c>
      <c r="C109" s="24">
        <f>DATE($B$1+1,3,15)-WEEKDAY(DATE($B$1+1,3,7))</f>
        <v>44997</v>
      </c>
      <c r="D109" s="24" t="str">
        <f t="shared" si="1"/>
        <v/>
      </c>
      <c r="R109" s="1" t="s">
        <v>62</v>
      </c>
    </row>
    <row r="110" spans="1:45" x14ac:dyDescent="0.2">
      <c r="A110" t="s">
        <v>67</v>
      </c>
      <c r="C110" s="24">
        <f>C220</f>
        <v>45025</v>
      </c>
      <c r="D110" s="24">
        <f t="shared" si="1"/>
        <v>45025</v>
      </c>
      <c r="F110" s="1" t="s">
        <v>62</v>
      </c>
      <c r="G110" s="1" t="s">
        <v>62</v>
      </c>
      <c r="H110" s="1" t="s">
        <v>62</v>
      </c>
      <c r="I110" s="1" t="s">
        <v>62</v>
      </c>
      <c r="J110" s="1" t="s">
        <v>62</v>
      </c>
      <c r="K110" s="1" t="s">
        <v>62</v>
      </c>
      <c r="L110" s="1" t="s">
        <v>62</v>
      </c>
      <c r="M110" s="1" t="s">
        <v>62</v>
      </c>
      <c r="N110" s="1" t="s">
        <v>62</v>
      </c>
      <c r="O110" s="1" t="s">
        <v>62</v>
      </c>
      <c r="P110" s="1" t="s">
        <v>62</v>
      </c>
      <c r="Q110" s="1" t="s">
        <v>62</v>
      </c>
      <c r="R110" s="1" t="s">
        <v>62</v>
      </c>
      <c r="S110" s="1" t="s">
        <v>62</v>
      </c>
      <c r="T110" s="1" t="s">
        <v>62</v>
      </c>
      <c r="U110" s="1" t="s">
        <v>62</v>
      </c>
      <c r="V110" s="1" t="s">
        <v>62</v>
      </c>
      <c r="W110" s="1" t="s">
        <v>62</v>
      </c>
      <c r="X110" s="1" t="s">
        <v>62</v>
      </c>
      <c r="Y110" s="1" t="s">
        <v>62</v>
      </c>
      <c r="Z110" s="1" t="s">
        <v>62</v>
      </c>
      <c r="AA110" s="1" t="s">
        <v>62</v>
      </c>
      <c r="AB110" s="1" t="s">
        <v>62</v>
      </c>
      <c r="AC110" s="1" t="s">
        <v>62</v>
      </c>
      <c r="AD110" s="1" t="s">
        <v>62</v>
      </c>
      <c r="AE110" s="1" t="s">
        <v>62</v>
      </c>
      <c r="AF110" s="1" t="s">
        <v>62</v>
      </c>
      <c r="AG110" s="1" t="s">
        <v>62</v>
      </c>
      <c r="AH110" s="1" t="s">
        <v>62</v>
      </c>
      <c r="AI110" s="1" t="s">
        <v>62</v>
      </c>
      <c r="AJ110" s="1" t="s">
        <v>62</v>
      </c>
      <c r="AK110" s="1" t="s">
        <v>62</v>
      </c>
      <c r="AL110" s="1" t="s">
        <v>62</v>
      </c>
      <c r="AM110" s="1" t="s">
        <v>62</v>
      </c>
      <c r="AN110" s="1" t="s">
        <v>62</v>
      </c>
      <c r="AO110" s="1" t="s">
        <v>62</v>
      </c>
      <c r="AP110" s="1" t="s">
        <v>62</v>
      </c>
      <c r="AQ110" s="1" t="s">
        <v>62</v>
      </c>
      <c r="AR110" s="1" t="s">
        <v>62</v>
      </c>
      <c r="AS110" s="1" t="s">
        <v>62</v>
      </c>
    </row>
    <row r="111" spans="1:45" x14ac:dyDescent="0.2">
      <c r="A111" s="33" t="s">
        <v>68</v>
      </c>
      <c r="B111" t="s">
        <v>69</v>
      </c>
      <c r="C111" s="24">
        <f>C110+1</f>
        <v>45026</v>
      </c>
      <c r="D111" s="24">
        <f t="shared" si="1"/>
        <v>45026</v>
      </c>
      <c r="F111" s="1" t="s">
        <v>62</v>
      </c>
      <c r="G111" s="1" t="s">
        <v>62</v>
      </c>
      <c r="H111" s="1" t="s">
        <v>62</v>
      </c>
      <c r="I111" s="1" t="s">
        <v>62</v>
      </c>
      <c r="J111" s="1" t="s">
        <v>62</v>
      </c>
      <c r="K111" s="1" t="s">
        <v>62</v>
      </c>
      <c r="L111" s="1" t="s">
        <v>62</v>
      </c>
      <c r="M111" s="1" t="s">
        <v>62</v>
      </c>
      <c r="N111" s="1" t="s">
        <v>62</v>
      </c>
      <c r="O111" s="1" t="s">
        <v>62</v>
      </c>
      <c r="P111" s="1" t="s">
        <v>62</v>
      </c>
      <c r="Q111" s="1" t="s">
        <v>62</v>
      </c>
      <c r="R111" s="1" t="s">
        <v>62</v>
      </c>
      <c r="T111" s="1" t="s">
        <v>62</v>
      </c>
      <c r="U111" s="1" t="s">
        <v>62</v>
      </c>
      <c r="V111" s="1" t="s">
        <v>62</v>
      </c>
      <c r="W111" s="1" t="s">
        <v>62</v>
      </c>
      <c r="X111" s="1" t="s">
        <v>62</v>
      </c>
      <c r="Y111" s="1" t="s">
        <v>62</v>
      </c>
      <c r="AA111" s="1" t="s">
        <v>62</v>
      </c>
      <c r="AB111" s="1" t="s">
        <v>62</v>
      </c>
      <c r="AC111" s="1" t="s">
        <v>62</v>
      </c>
      <c r="AD111" s="1" t="s">
        <v>62</v>
      </c>
      <c r="AI111" s="1" t="s">
        <v>62</v>
      </c>
      <c r="AJ111" s="1" t="s">
        <v>62</v>
      </c>
      <c r="AM111" s="1" t="s">
        <v>62</v>
      </c>
      <c r="AN111" s="1" t="s">
        <v>62</v>
      </c>
      <c r="AP111" s="1" t="s">
        <v>62</v>
      </c>
      <c r="AS111" s="1" t="s">
        <v>62</v>
      </c>
    </row>
    <row r="112" spans="1:45" x14ac:dyDescent="0.2">
      <c r="A112" t="s">
        <v>70</v>
      </c>
      <c r="C112" s="24">
        <f>C113-10</f>
        <v>45064</v>
      </c>
      <c r="D112" s="24">
        <f t="shared" si="1"/>
        <v>45064</v>
      </c>
      <c r="F112" s="1" t="s">
        <v>62</v>
      </c>
      <c r="G112" s="1" t="s">
        <v>62</v>
      </c>
      <c r="H112" s="1" t="s">
        <v>62</v>
      </c>
      <c r="I112" s="1" t="s">
        <v>62</v>
      </c>
      <c r="J112" s="1" t="s">
        <v>62</v>
      </c>
      <c r="K112" s="1" t="s">
        <v>62</v>
      </c>
      <c r="L112" s="1" t="s">
        <v>62</v>
      </c>
      <c r="M112" s="1" t="s">
        <v>62</v>
      </c>
      <c r="N112" s="1" t="s">
        <v>62</v>
      </c>
      <c r="O112" s="1" t="s">
        <v>62</v>
      </c>
      <c r="P112" s="1" t="s">
        <v>62</v>
      </c>
      <c r="Q112" s="1" t="s">
        <v>62</v>
      </c>
      <c r="S112" s="1" t="s">
        <v>62</v>
      </c>
      <c r="T112" s="1" t="s">
        <v>62</v>
      </c>
      <c r="U112" s="1" t="s">
        <v>62</v>
      </c>
      <c r="V112" s="1" t="s">
        <v>62</v>
      </c>
      <c r="W112" s="1" t="s">
        <v>62</v>
      </c>
      <c r="X112" s="1" t="s">
        <v>62</v>
      </c>
      <c r="Y112" s="1" t="s">
        <v>62</v>
      </c>
      <c r="Z112" s="1" t="s">
        <v>62</v>
      </c>
      <c r="AA112" s="1" t="s">
        <v>62</v>
      </c>
      <c r="AB112" s="1" t="s">
        <v>62</v>
      </c>
      <c r="AC112" s="1" t="s">
        <v>62</v>
      </c>
      <c r="AD112" s="1" t="s">
        <v>62</v>
      </c>
      <c r="AE112" s="1" t="s">
        <v>62</v>
      </c>
      <c r="AF112" s="1" t="s">
        <v>62</v>
      </c>
      <c r="AG112" s="1" t="s">
        <v>62</v>
      </c>
      <c r="AH112" s="1" t="s">
        <v>62</v>
      </c>
      <c r="AI112" s="1" t="s">
        <v>62</v>
      </c>
      <c r="AJ112" s="1" t="s">
        <v>62</v>
      </c>
      <c r="AK112" s="1" t="s">
        <v>62</v>
      </c>
      <c r="AL112" s="1" t="s">
        <v>62</v>
      </c>
      <c r="AM112" s="1" t="s">
        <v>62</v>
      </c>
      <c r="AN112" s="1" t="s">
        <v>62</v>
      </c>
      <c r="AO112" s="1" t="s">
        <v>62</v>
      </c>
      <c r="AP112" s="1" t="s">
        <v>62</v>
      </c>
      <c r="AQ112" s="1" t="s">
        <v>62</v>
      </c>
      <c r="AR112" s="1" t="s">
        <v>62</v>
      </c>
      <c r="AS112" s="1" t="s">
        <v>62</v>
      </c>
    </row>
    <row r="113" spans="1:45" x14ac:dyDescent="0.2">
      <c r="A113" t="s">
        <v>71</v>
      </c>
      <c r="C113" s="24">
        <f>C110+49</f>
        <v>45074</v>
      </c>
      <c r="D113" s="24">
        <f t="shared" si="1"/>
        <v>45074</v>
      </c>
      <c r="F113" s="1" t="s">
        <v>62</v>
      </c>
      <c r="G113" s="1" t="s">
        <v>62</v>
      </c>
      <c r="H113" s="1" t="s">
        <v>62</v>
      </c>
      <c r="I113" s="1" t="s">
        <v>62</v>
      </c>
      <c r="J113" s="1" t="s">
        <v>62</v>
      </c>
      <c r="K113" s="1" t="s">
        <v>62</v>
      </c>
      <c r="L113" s="1" t="s">
        <v>62</v>
      </c>
      <c r="M113" s="1" t="s">
        <v>62</v>
      </c>
      <c r="N113" s="1" t="s">
        <v>62</v>
      </c>
      <c r="O113" s="1" t="s">
        <v>62</v>
      </c>
      <c r="P113" s="1" t="s">
        <v>62</v>
      </c>
      <c r="Q113" s="1" t="s">
        <v>62</v>
      </c>
      <c r="S113" s="1" t="s">
        <v>62</v>
      </c>
      <c r="T113" s="1" t="s">
        <v>62</v>
      </c>
      <c r="U113" s="1" t="s">
        <v>62</v>
      </c>
      <c r="V113" s="1" t="s">
        <v>62</v>
      </c>
      <c r="W113" s="1" t="s">
        <v>62</v>
      </c>
      <c r="X113" s="1" t="s">
        <v>62</v>
      </c>
      <c r="Y113" s="1" t="s">
        <v>62</v>
      </c>
      <c r="Z113" s="1" t="s">
        <v>62</v>
      </c>
      <c r="AA113" s="1" t="s">
        <v>62</v>
      </c>
      <c r="AB113" s="1" t="s">
        <v>62</v>
      </c>
      <c r="AC113" s="1" t="s">
        <v>62</v>
      </c>
      <c r="AD113" s="1" t="s">
        <v>62</v>
      </c>
      <c r="AE113" s="1" t="s">
        <v>62</v>
      </c>
      <c r="AF113" s="1" t="s">
        <v>62</v>
      </c>
      <c r="AG113" s="1" t="s">
        <v>62</v>
      </c>
      <c r="AH113" s="1" t="s">
        <v>62</v>
      </c>
      <c r="AI113" s="1" t="s">
        <v>62</v>
      </c>
      <c r="AJ113" s="1" t="s">
        <v>62</v>
      </c>
      <c r="AK113" s="1" t="s">
        <v>62</v>
      </c>
      <c r="AL113" s="1" t="s">
        <v>62</v>
      </c>
      <c r="AM113" s="1" t="s">
        <v>62</v>
      </c>
      <c r="AN113" s="1" t="s">
        <v>62</v>
      </c>
      <c r="AO113" s="1" t="s">
        <v>62</v>
      </c>
      <c r="AP113" s="1" t="s">
        <v>62</v>
      </c>
      <c r="AQ113" s="1" t="s">
        <v>62</v>
      </c>
      <c r="AR113" s="1" t="s">
        <v>62</v>
      </c>
      <c r="AS113" s="1" t="s">
        <v>62</v>
      </c>
    </row>
    <row r="114" spans="1:45" x14ac:dyDescent="0.2">
      <c r="A114" s="33" t="s">
        <v>68</v>
      </c>
      <c r="B114" t="s">
        <v>72</v>
      </c>
      <c r="C114" s="24">
        <f>C113+1</f>
        <v>45075</v>
      </c>
      <c r="D114" s="24">
        <f t="shared" si="1"/>
        <v>45075</v>
      </c>
      <c r="F114" s="1" t="s">
        <v>62</v>
      </c>
      <c r="G114" s="1" t="s">
        <v>62</v>
      </c>
      <c r="H114" s="1" t="s">
        <v>62</v>
      </c>
      <c r="I114" s="1" t="s">
        <v>62</v>
      </c>
      <c r="J114" s="1" t="s">
        <v>62</v>
      </c>
      <c r="K114" s="1" t="s">
        <v>62</v>
      </c>
      <c r="L114" s="1" t="s">
        <v>62</v>
      </c>
      <c r="M114" s="1" t="s">
        <v>62</v>
      </c>
      <c r="N114" s="1" t="s">
        <v>62</v>
      </c>
      <c r="O114" s="1" t="s">
        <v>62</v>
      </c>
      <c r="P114" s="1" t="s">
        <v>62</v>
      </c>
      <c r="Q114" s="1" t="s">
        <v>62</v>
      </c>
      <c r="S114" s="1" t="s">
        <v>62</v>
      </c>
      <c r="T114" s="1" t="s">
        <v>62</v>
      </c>
      <c r="U114" s="1" t="s">
        <v>62</v>
      </c>
      <c r="V114" s="1" t="s">
        <v>62</v>
      </c>
      <c r="W114" s="1" t="s">
        <v>62</v>
      </c>
      <c r="X114" s="1" t="s">
        <v>62</v>
      </c>
      <c r="Y114" s="1" t="s">
        <v>62</v>
      </c>
      <c r="AA114" s="1" t="s">
        <v>62</v>
      </c>
      <c r="AC114" s="1" t="s">
        <v>62</v>
      </c>
      <c r="AD114" s="1" t="s">
        <v>62</v>
      </c>
      <c r="AI114" s="1" t="s">
        <v>62</v>
      </c>
      <c r="AJ114" s="1" t="s">
        <v>62</v>
      </c>
      <c r="AM114" s="1" t="s">
        <v>62</v>
      </c>
      <c r="AS114" s="1" t="s">
        <v>62</v>
      </c>
    </row>
    <row r="115" spans="1:45" x14ac:dyDescent="0.2">
      <c r="A115" t="s">
        <v>73</v>
      </c>
      <c r="C115" s="24">
        <f>DATE($B$1+1,5,1)</f>
        <v>45047</v>
      </c>
      <c r="D115" s="24">
        <f t="shared" si="1"/>
        <v>45047</v>
      </c>
      <c r="F115" s="1" t="s">
        <v>62</v>
      </c>
      <c r="G115" s="1" t="s">
        <v>62</v>
      </c>
      <c r="H115" s="1" t="s">
        <v>62</v>
      </c>
      <c r="I115" s="1" t="s">
        <v>62</v>
      </c>
      <c r="J115" s="1" t="s">
        <v>62</v>
      </c>
      <c r="K115" s="1" t="s">
        <v>62</v>
      </c>
      <c r="L115" s="1" t="s">
        <v>62</v>
      </c>
      <c r="M115" s="1" t="s">
        <v>62</v>
      </c>
      <c r="N115" s="1" t="s">
        <v>62</v>
      </c>
      <c r="O115" s="1" t="s">
        <v>62</v>
      </c>
      <c r="P115" s="1" t="s">
        <v>62</v>
      </c>
      <c r="Q115" s="1" t="s">
        <v>62</v>
      </c>
      <c r="X115" s="1" t="s">
        <v>62</v>
      </c>
      <c r="Y115" s="1" t="s">
        <v>62</v>
      </c>
      <c r="AD115" s="1" t="s">
        <v>62</v>
      </c>
      <c r="AK115" s="1" t="s">
        <v>62</v>
      </c>
      <c r="AS115" s="1" t="s">
        <v>62</v>
      </c>
    </row>
    <row r="116" spans="1:45" x14ac:dyDescent="0.2">
      <c r="A116" t="s">
        <v>74</v>
      </c>
      <c r="C116" s="24">
        <f>DATE($B$1+1,5,8)</f>
        <v>45054</v>
      </c>
      <c r="D116" s="24">
        <f t="shared" si="1"/>
        <v>45054</v>
      </c>
      <c r="F116" s="1" t="s">
        <v>62</v>
      </c>
      <c r="G116" s="1" t="s">
        <v>62</v>
      </c>
      <c r="H116" s="1" t="s">
        <v>62</v>
      </c>
      <c r="I116" s="1" t="s">
        <v>62</v>
      </c>
      <c r="J116" s="1" t="s">
        <v>62</v>
      </c>
      <c r="K116" s="1" t="s">
        <v>62</v>
      </c>
      <c r="L116" s="1" t="s">
        <v>62</v>
      </c>
      <c r="M116" s="1" t="s">
        <v>62</v>
      </c>
      <c r="N116" s="1" t="s">
        <v>62</v>
      </c>
      <c r="O116" s="1" t="s">
        <v>62</v>
      </c>
    </row>
    <row r="117" spans="1:45" x14ac:dyDescent="0.2">
      <c r="A117" t="s">
        <v>75</v>
      </c>
      <c r="B117" t="s">
        <v>3</v>
      </c>
      <c r="C117" s="24">
        <f>DATE($B$1+1,7,14)</f>
        <v>45121</v>
      </c>
      <c r="D117" s="24">
        <f t="shared" si="1"/>
        <v>45121</v>
      </c>
      <c r="F117" s="1" t="s">
        <v>62</v>
      </c>
      <c r="G117" s="1" t="s">
        <v>62</v>
      </c>
      <c r="H117" s="1" t="s">
        <v>62</v>
      </c>
      <c r="I117" s="1" t="s">
        <v>62</v>
      </c>
      <c r="J117" s="1" t="s">
        <v>62</v>
      </c>
      <c r="K117" s="1" t="s">
        <v>62</v>
      </c>
      <c r="L117" s="1" t="s">
        <v>62</v>
      </c>
      <c r="M117" s="1" t="s">
        <v>62</v>
      </c>
      <c r="N117" s="1" t="s">
        <v>62</v>
      </c>
      <c r="O117" s="1" t="s">
        <v>62</v>
      </c>
    </row>
    <row r="118" spans="1:45" x14ac:dyDescent="0.2">
      <c r="A118" t="s">
        <v>76</v>
      </c>
      <c r="C118" s="24">
        <f>DATE($B$1+1,8,15)</f>
        <v>45153</v>
      </c>
      <c r="D118" s="24">
        <f t="shared" si="1"/>
        <v>45153</v>
      </c>
      <c r="F118" s="1" t="s">
        <v>62</v>
      </c>
      <c r="G118" s="1" t="s">
        <v>62</v>
      </c>
      <c r="H118" s="1" t="s">
        <v>62</v>
      </c>
      <c r="I118" s="1" t="s">
        <v>62</v>
      </c>
      <c r="J118" s="1" t="s">
        <v>62</v>
      </c>
      <c r="K118" s="1" t="s">
        <v>62</v>
      </c>
      <c r="L118" s="1" t="s">
        <v>62</v>
      </c>
      <c r="M118" s="1" t="s">
        <v>62</v>
      </c>
      <c r="N118" s="1" t="s">
        <v>62</v>
      </c>
      <c r="O118" s="1" t="s">
        <v>62</v>
      </c>
      <c r="P118" s="1" t="s">
        <v>62</v>
      </c>
      <c r="Q118" s="1" t="s">
        <v>62</v>
      </c>
      <c r="T118" s="1" t="s">
        <v>62</v>
      </c>
      <c r="Z118" s="1" t="s">
        <v>62</v>
      </c>
      <c r="AE118" s="1" t="s">
        <v>62</v>
      </c>
      <c r="AG118" s="1" t="s">
        <v>62</v>
      </c>
      <c r="AH118" s="1" t="s">
        <v>62</v>
      </c>
      <c r="AK118" s="1" t="s">
        <v>62</v>
      </c>
      <c r="AL118" s="1" t="s">
        <v>62</v>
      </c>
      <c r="AN118" s="1" t="s">
        <v>62</v>
      </c>
      <c r="AO118" s="1" t="s">
        <v>62</v>
      </c>
      <c r="AQ118" s="1" t="s">
        <v>62</v>
      </c>
      <c r="AR118" s="1" t="s">
        <v>62</v>
      </c>
    </row>
    <row r="119" spans="1:45" x14ac:dyDescent="0.2">
      <c r="A119" t="s">
        <v>77</v>
      </c>
      <c r="C119" s="24">
        <f>DATE($B$1+1,11,1)-WEEKDAY(DATE($B$1+1,10,31))</f>
        <v>45228</v>
      </c>
      <c r="D119" s="24">
        <f t="shared" si="1"/>
        <v>45228</v>
      </c>
      <c r="F119" s="1" t="s">
        <v>62</v>
      </c>
      <c r="G119" s="1" t="s">
        <v>62</v>
      </c>
      <c r="P119" s="1" t="s">
        <v>62</v>
      </c>
      <c r="Q119" s="1" t="s">
        <v>62</v>
      </c>
      <c r="S119" s="1" t="s">
        <v>62</v>
      </c>
      <c r="T119" s="1" t="s">
        <v>62</v>
      </c>
      <c r="U119" s="1" t="s">
        <v>62</v>
      </c>
      <c r="V119" s="1" t="s">
        <v>62</v>
      </c>
      <c r="W119" s="1" t="s">
        <v>62</v>
      </c>
      <c r="X119" s="1" t="s">
        <v>62</v>
      </c>
      <c r="Y119" s="1" t="s">
        <v>62</v>
      </c>
      <c r="Z119" s="1" t="s">
        <v>62</v>
      </c>
      <c r="AA119" s="1" t="s">
        <v>62</v>
      </c>
      <c r="AB119" s="1" t="s">
        <v>62</v>
      </c>
      <c r="AC119" s="1" t="s">
        <v>62</v>
      </c>
      <c r="AD119" s="1" t="s">
        <v>62</v>
      </c>
      <c r="AE119" s="1" t="s">
        <v>62</v>
      </c>
      <c r="AF119" s="1" t="s">
        <v>62</v>
      </c>
      <c r="AG119" s="1" t="s">
        <v>62</v>
      </c>
      <c r="AH119" s="1" t="s">
        <v>62</v>
      </c>
      <c r="AI119" s="1" t="s">
        <v>62</v>
      </c>
      <c r="AJ119" s="1" t="s">
        <v>62</v>
      </c>
      <c r="AK119" s="1" t="s">
        <v>62</v>
      </c>
      <c r="AL119" s="1" t="s">
        <v>62</v>
      </c>
      <c r="AM119" s="1" t="s">
        <v>62</v>
      </c>
      <c r="AN119" s="1" t="s">
        <v>62</v>
      </c>
      <c r="AO119" s="1" t="s">
        <v>62</v>
      </c>
      <c r="AP119" s="1" t="s">
        <v>62</v>
      </c>
      <c r="AQ119" s="1" t="s">
        <v>62</v>
      </c>
      <c r="AR119" s="1" t="s">
        <v>62</v>
      </c>
      <c r="AS119" s="1" t="s">
        <v>62</v>
      </c>
    </row>
    <row r="120" spans="1:45" x14ac:dyDescent="0.2">
      <c r="A120" t="s">
        <v>78</v>
      </c>
      <c r="C120" s="24">
        <f>DATE($B$1+1,11,1)</f>
        <v>45231</v>
      </c>
      <c r="D120" s="24">
        <f t="shared" si="1"/>
        <v>45231</v>
      </c>
      <c r="F120" s="1" t="s">
        <v>62</v>
      </c>
      <c r="G120" s="1" t="s">
        <v>62</v>
      </c>
      <c r="H120" s="1" t="s">
        <v>62</v>
      </c>
      <c r="I120" s="1" t="s">
        <v>62</v>
      </c>
      <c r="J120" s="1" t="s">
        <v>62</v>
      </c>
      <c r="K120" s="1" t="s">
        <v>62</v>
      </c>
      <c r="L120" s="1" t="s">
        <v>62</v>
      </c>
      <c r="M120" s="1" t="s">
        <v>62</v>
      </c>
      <c r="N120" s="1" t="s">
        <v>62</v>
      </c>
      <c r="O120" s="1" t="s">
        <v>62</v>
      </c>
      <c r="P120" s="1" t="s">
        <v>62</v>
      </c>
      <c r="Q120" s="1" t="s">
        <v>62</v>
      </c>
      <c r="T120" s="1" t="s">
        <v>62</v>
      </c>
      <c r="Z120" s="1" t="s">
        <v>62</v>
      </c>
      <c r="AB120" s="1" t="s">
        <v>62</v>
      </c>
      <c r="AE120" s="1" t="s">
        <v>62</v>
      </c>
      <c r="AG120" s="1" t="s">
        <v>62</v>
      </c>
      <c r="AH120" s="1" t="s">
        <v>62</v>
      </c>
      <c r="AI120" s="1" t="s">
        <v>62</v>
      </c>
      <c r="AK120" s="1" t="s">
        <v>62</v>
      </c>
      <c r="AL120" s="1" t="s">
        <v>62</v>
      </c>
      <c r="AN120" s="1" t="s">
        <v>62</v>
      </c>
      <c r="AO120" s="1" t="s">
        <v>62</v>
      </c>
      <c r="AQ120" s="1" t="s">
        <v>62</v>
      </c>
      <c r="AR120" s="1" t="s">
        <v>62</v>
      </c>
    </row>
    <row r="121" spans="1:45" x14ac:dyDescent="0.2">
      <c r="A121" t="s">
        <v>79</v>
      </c>
      <c r="C121" s="24">
        <f>DATE($B$1+1,11,11)</f>
        <v>45241</v>
      </c>
      <c r="D121" s="24">
        <f t="shared" si="1"/>
        <v>45241</v>
      </c>
      <c r="F121" s="1" t="s">
        <v>62</v>
      </c>
      <c r="G121" s="1" t="s">
        <v>62</v>
      </c>
      <c r="H121" s="1" t="s">
        <v>62</v>
      </c>
      <c r="I121" s="1" t="s">
        <v>62</v>
      </c>
      <c r="J121" s="1" t="s">
        <v>62</v>
      </c>
      <c r="K121" s="1" t="s">
        <v>62</v>
      </c>
      <c r="L121" s="1" t="s">
        <v>62</v>
      </c>
      <c r="M121" s="1" t="s">
        <v>62</v>
      </c>
      <c r="N121" s="1" t="s">
        <v>62</v>
      </c>
      <c r="O121" s="1" t="s">
        <v>62</v>
      </c>
      <c r="P121" s="1" t="s">
        <v>62</v>
      </c>
    </row>
    <row r="122" spans="1:45" x14ac:dyDescent="0.2">
      <c r="A122" t="s">
        <v>80</v>
      </c>
      <c r="C122" s="24">
        <f>DATE($B$1-1,12,25)</f>
        <v>44555</v>
      </c>
      <c r="D122" s="24">
        <f t="shared" si="1"/>
        <v>44555</v>
      </c>
      <c r="F122" s="1" t="s">
        <v>62</v>
      </c>
      <c r="G122" s="1" t="s">
        <v>62</v>
      </c>
      <c r="H122" s="1" t="s">
        <v>62</v>
      </c>
      <c r="I122" s="1" t="s">
        <v>62</v>
      </c>
      <c r="J122" s="1" t="s">
        <v>62</v>
      </c>
      <c r="K122" s="1" t="s">
        <v>62</v>
      </c>
      <c r="L122" s="1" t="s">
        <v>62</v>
      </c>
      <c r="M122" s="1" t="s">
        <v>62</v>
      </c>
      <c r="N122" s="1" t="s">
        <v>62</v>
      </c>
      <c r="O122" s="1" t="s">
        <v>62</v>
      </c>
      <c r="P122" s="1" t="s">
        <v>62</v>
      </c>
      <c r="Q122" s="1" t="s">
        <v>62</v>
      </c>
      <c r="R122" s="1" t="s">
        <v>62</v>
      </c>
      <c r="S122" s="1" t="s">
        <v>62</v>
      </c>
      <c r="T122" s="1" t="s">
        <v>62</v>
      </c>
      <c r="U122" s="1" t="s">
        <v>62</v>
      </c>
      <c r="V122" s="1" t="s">
        <v>62</v>
      </c>
      <c r="W122" s="1" t="s">
        <v>62</v>
      </c>
      <c r="X122" s="1" t="s">
        <v>62</v>
      </c>
      <c r="Y122" s="1" t="s">
        <v>62</v>
      </c>
      <c r="Z122" s="1" t="s">
        <v>62</v>
      </c>
      <c r="AA122" s="1" t="s">
        <v>62</v>
      </c>
      <c r="AB122" s="1" t="s">
        <v>62</v>
      </c>
      <c r="AC122" s="1" t="s">
        <v>62</v>
      </c>
      <c r="AD122" s="1" t="s">
        <v>62</v>
      </c>
      <c r="AE122" s="1" t="s">
        <v>62</v>
      </c>
      <c r="AF122" s="1" t="s">
        <v>62</v>
      </c>
      <c r="AG122" s="1" t="s">
        <v>62</v>
      </c>
      <c r="AH122" s="1" t="s">
        <v>62</v>
      </c>
      <c r="AI122" s="1" t="s">
        <v>62</v>
      </c>
      <c r="AJ122" s="1" t="s">
        <v>62</v>
      </c>
      <c r="AK122" s="1" t="s">
        <v>62</v>
      </c>
      <c r="AL122" s="1" t="s">
        <v>62</v>
      </c>
      <c r="AM122" s="1" t="s">
        <v>62</v>
      </c>
      <c r="AN122" s="1" t="s">
        <v>62</v>
      </c>
      <c r="AO122" s="1" t="s">
        <v>62</v>
      </c>
      <c r="AP122" s="1" t="s">
        <v>62</v>
      </c>
      <c r="AQ122" s="1" t="s">
        <v>62</v>
      </c>
      <c r="AR122" s="1" t="s">
        <v>62</v>
      </c>
      <c r="AS122" s="1" t="s">
        <v>62</v>
      </c>
    </row>
    <row r="123" spans="1:45" x14ac:dyDescent="0.2">
      <c r="A123" t="s">
        <v>81</v>
      </c>
      <c r="C123" s="24">
        <f>C122+1</f>
        <v>44556</v>
      </c>
      <c r="D123" s="24" t="str">
        <f t="shared" si="1"/>
        <v/>
      </c>
      <c r="G123" s="1" t="s">
        <v>62</v>
      </c>
      <c r="Q123" s="1" t="s">
        <v>62</v>
      </c>
      <c r="T123" s="1" t="s">
        <v>62</v>
      </c>
      <c r="U123" s="1" t="s">
        <v>62</v>
      </c>
      <c r="V123" s="1" t="s">
        <v>62</v>
      </c>
      <c r="W123" s="1" t="s">
        <v>62</v>
      </c>
      <c r="X123" s="1" t="s">
        <v>62</v>
      </c>
      <c r="Y123" s="1" t="s">
        <v>62</v>
      </c>
      <c r="AB123" s="1" t="s">
        <v>62</v>
      </c>
      <c r="AC123" s="1" t="s">
        <v>62</v>
      </c>
      <c r="AE123" s="1" t="s">
        <v>62</v>
      </c>
      <c r="AF123" s="1" t="s">
        <v>62</v>
      </c>
      <c r="AI123" s="1" t="s">
        <v>62</v>
      </c>
      <c r="AJ123" s="1" t="s">
        <v>62</v>
      </c>
      <c r="AM123" s="1" t="s">
        <v>62</v>
      </c>
      <c r="AN123" s="1" t="s">
        <v>62</v>
      </c>
      <c r="AS123" s="1" t="s">
        <v>62</v>
      </c>
    </row>
    <row r="124" spans="1:45" x14ac:dyDescent="0.2">
      <c r="A124" t="s">
        <v>82</v>
      </c>
      <c r="B124" t="s">
        <v>24</v>
      </c>
      <c r="C124" s="24">
        <f>DATE($B$1-1,12,20)</f>
        <v>44550</v>
      </c>
      <c r="D124" s="24" t="str">
        <f t="shared" si="1"/>
        <v/>
      </c>
      <c r="H124" s="1" t="s">
        <v>62</v>
      </c>
    </row>
    <row r="125" spans="1:45" x14ac:dyDescent="0.2">
      <c r="A125" t="s">
        <v>75</v>
      </c>
      <c r="B125" t="s">
        <v>31</v>
      </c>
      <c r="C125" s="24">
        <f>DATE($B$1+1,7,21)</f>
        <v>45128</v>
      </c>
      <c r="D125" s="24" t="str">
        <f t="shared" si="1"/>
        <v/>
      </c>
      <c r="P125" s="1" t="s">
        <v>62</v>
      </c>
    </row>
    <row r="126" spans="1:45" x14ac:dyDescent="0.2">
      <c r="A126" t="s">
        <v>75</v>
      </c>
      <c r="B126" t="s">
        <v>32</v>
      </c>
      <c r="C126" s="24">
        <f>DATE($B$1+1,6,23)</f>
        <v>45100</v>
      </c>
      <c r="D126" s="24" t="str">
        <f t="shared" si="1"/>
        <v/>
      </c>
      <c r="Q126" s="1" t="s">
        <v>62</v>
      </c>
    </row>
    <row r="127" spans="1:45" x14ac:dyDescent="0.2">
      <c r="A127" t="s">
        <v>75</v>
      </c>
      <c r="B127" t="s">
        <v>33</v>
      </c>
      <c r="C127" s="24">
        <f>DATE($B$1+1,6,24)</f>
        <v>45101</v>
      </c>
      <c r="D127" s="24" t="str">
        <f t="shared" si="1"/>
        <v/>
      </c>
      <c r="R127" s="1" t="s">
        <v>62</v>
      </c>
    </row>
    <row r="128" spans="1:45" x14ac:dyDescent="0.2">
      <c r="A128" t="s">
        <v>73</v>
      </c>
      <c r="B128" t="s">
        <v>66</v>
      </c>
      <c r="C128" s="24">
        <f>DATE($B$1+1,9,8)-WEEKDAY(DATE($B$1+1,9,6))</f>
        <v>45173</v>
      </c>
      <c r="D128" s="24" t="str">
        <f t="shared" si="1"/>
        <v/>
      </c>
      <c r="R128" s="1" t="s">
        <v>62</v>
      </c>
    </row>
    <row r="129" spans="1:44" x14ac:dyDescent="0.2">
      <c r="A129" t="s">
        <v>144</v>
      </c>
      <c r="C129" s="24">
        <f>DATE($B$1+1,6,1)-WEEKDAY(DATE($B$1+1,5,31))</f>
        <v>45074</v>
      </c>
      <c r="D129" s="24">
        <f t="shared" si="1"/>
        <v>45074</v>
      </c>
      <c r="F129" s="1" t="s">
        <v>62</v>
      </c>
      <c r="G129" s="1" t="s">
        <v>62</v>
      </c>
      <c r="H129" s="1" t="s">
        <v>62</v>
      </c>
      <c r="I129" s="1" t="s">
        <v>62</v>
      </c>
      <c r="J129" s="1" t="s">
        <v>62</v>
      </c>
      <c r="K129" s="1" t="s">
        <v>62</v>
      </c>
      <c r="L129" s="1" t="s">
        <v>62</v>
      </c>
      <c r="M129" s="1" t="s">
        <v>62</v>
      </c>
      <c r="N129" s="1" t="s">
        <v>62</v>
      </c>
      <c r="O129" s="1" t="s">
        <v>62</v>
      </c>
    </row>
    <row r="130" spans="1:44" x14ac:dyDescent="0.2">
      <c r="A130" t="s">
        <v>144</v>
      </c>
      <c r="C130" s="24" t="str">
        <f>IF(C129=C115,C129+7,"")</f>
        <v/>
      </c>
      <c r="D130" s="24" t="str">
        <f t="shared" si="1"/>
        <v/>
      </c>
      <c r="F130" s="1" t="s">
        <v>62</v>
      </c>
      <c r="G130" s="1" t="s">
        <v>62</v>
      </c>
      <c r="H130" s="1" t="s">
        <v>62</v>
      </c>
      <c r="I130" s="1" t="s">
        <v>62</v>
      </c>
      <c r="J130" s="1" t="s">
        <v>62</v>
      </c>
      <c r="K130" s="1" t="s">
        <v>62</v>
      </c>
      <c r="L130" s="1" t="s">
        <v>62</v>
      </c>
      <c r="M130" s="1" t="s">
        <v>62</v>
      </c>
      <c r="N130" s="1" t="s">
        <v>62</v>
      </c>
      <c r="O130" s="1" t="s">
        <v>62</v>
      </c>
    </row>
    <row r="131" spans="1:44" x14ac:dyDescent="0.2">
      <c r="A131" t="s">
        <v>145</v>
      </c>
      <c r="C131" s="24">
        <f>DATE($B$1+1,6,22)-WEEKDAY(DATE($B$1+1,6,7))</f>
        <v>45095</v>
      </c>
      <c r="D131" s="24" t="str">
        <f t="shared" si="1"/>
        <v/>
      </c>
    </row>
    <row r="132" spans="1:44" x14ac:dyDescent="0.2">
      <c r="A132" t="s">
        <v>146</v>
      </c>
      <c r="C132" s="24">
        <f>DATE($B$1+1,3,8)-WEEKDAY(DATE($B$1+1,3,7))</f>
        <v>44990</v>
      </c>
      <c r="D132" s="24" t="str">
        <f t="shared" ref="D132:D165" si="2">IF(C132="","",IF(INDEX(E132:IV132,1,MATCH($D$1,E$3:IV$3,0))="","",C132))</f>
        <v/>
      </c>
    </row>
    <row r="133" spans="1:44" x14ac:dyDescent="0.2">
      <c r="A133" t="s">
        <v>83</v>
      </c>
      <c r="B133" t="s">
        <v>84</v>
      </c>
      <c r="C133" s="24">
        <f>DATE($B$1+1,1,9)-WEEKDAY(DATE($B$1+1,1,8))</f>
        <v>44934</v>
      </c>
      <c r="D133" s="24" t="str">
        <f t="shared" si="2"/>
        <v/>
      </c>
    </row>
    <row r="134" spans="1:44" x14ac:dyDescent="0.2">
      <c r="A134" t="s">
        <v>83</v>
      </c>
      <c r="B134" t="s">
        <v>85</v>
      </c>
      <c r="C134" s="24">
        <f>DATE($B$1+1,1,6)</f>
        <v>44932</v>
      </c>
      <c r="D134" s="24" t="str">
        <f t="shared" si="2"/>
        <v/>
      </c>
      <c r="AN134" s="1" t="s">
        <v>62</v>
      </c>
    </row>
    <row r="135" spans="1:44" x14ac:dyDescent="0.2">
      <c r="A135" t="s">
        <v>86</v>
      </c>
      <c r="C135" s="24">
        <f>C110+60</f>
        <v>45085</v>
      </c>
      <c r="D135" s="24" t="str">
        <f t="shared" si="2"/>
        <v/>
      </c>
      <c r="T135" s="1" t="s">
        <v>62</v>
      </c>
      <c r="U135" s="1" t="s">
        <v>62</v>
      </c>
      <c r="Z135" s="1" t="s">
        <v>62</v>
      </c>
      <c r="AD135" s="1" t="s">
        <v>62</v>
      </c>
      <c r="AE135" s="1" t="s">
        <v>62</v>
      </c>
      <c r="AG135" s="1" t="s">
        <v>62</v>
      </c>
      <c r="AH135" s="1" t="s">
        <v>62</v>
      </c>
      <c r="AK135" s="1" t="s">
        <v>62</v>
      </c>
      <c r="AL135" s="1" t="s">
        <v>62</v>
      </c>
      <c r="AO135" s="1" t="s">
        <v>62</v>
      </c>
      <c r="AQ135" s="1" t="s">
        <v>62</v>
      </c>
      <c r="AR135" s="1" t="s">
        <v>62</v>
      </c>
    </row>
    <row r="136" spans="1:44" x14ac:dyDescent="0.2">
      <c r="A136" t="s">
        <v>87</v>
      </c>
      <c r="C136" s="24">
        <f>DATE($B$1-1,12,8)</f>
        <v>44538</v>
      </c>
      <c r="D136" s="24" t="str">
        <f t="shared" si="2"/>
        <v/>
      </c>
      <c r="T136" s="1" t="s">
        <v>62</v>
      </c>
      <c r="Z136" s="1" t="s">
        <v>62</v>
      </c>
      <c r="AG136" s="1" t="s">
        <v>62</v>
      </c>
      <c r="AH136" s="1" t="s">
        <v>62</v>
      </c>
      <c r="AO136" s="1" t="s">
        <v>62</v>
      </c>
      <c r="AQ136" s="1" t="s">
        <v>62</v>
      </c>
      <c r="AR136" s="1" t="s">
        <v>62</v>
      </c>
    </row>
    <row r="137" spans="1:44" x14ac:dyDescent="0.2">
      <c r="A137" t="s">
        <v>77</v>
      </c>
      <c r="B137" t="s">
        <v>66</v>
      </c>
      <c r="C137" s="24">
        <f>DATE($B$1+1,11,8)-WEEKDAY(DATE($B$1+1,11,7))</f>
        <v>45235</v>
      </c>
      <c r="D137" s="24" t="str">
        <f t="shared" si="2"/>
        <v/>
      </c>
      <c r="O137" s="1" t="s">
        <v>62</v>
      </c>
      <c r="R137" s="1" t="s">
        <v>62</v>
      </c>
    </row>
    <row r="138" spans="1:44" x14ac:dyDescent="0.2">
      <c r="A138" t="s">
        <v>88</v>
      </c>
      <c r="C138" s="24">
        <f>C139-1</f>
        <v>44978</v>
      </c>
      <c r="D138" s="24" t="str">
        <f t="shared" si="2"/>
        <v/>
      </c>
      <c r="I138" s="1" t="s">
        <v>62</v>
      </c>
      <c r="J138" s="1" t="s">
        <v>62</v>
      </c>
      <c r="K138" s="1" t="s">
        <v>62</v>
      </c>
    </row>
    <row r="139" spans="1:44" x14ac:dyDescent="0.2">
      <c r="A139" t="s">
        <v>89</v>
      </c>
      <c r="B139" t="s">
        <v>90</v>
      </c>
      <c r="C139" s="24">
        <f>C110-46</f>
        <v>44979</v>
      </c>
      <c r="D139" s="24" t="str">
        <f t="shared" si="2"/>
        <v/>
      </c>
      <c r="I139" s="1" t="s">
        <v>62</v>
      </c>
      <c r="J139" s="1" t="s">
        <v>62</v>
      </c>
      <c r="K139" s="1" t="s">
        <v>62</v>
      </c>
    </row>
    <row r="140" spans="1:44" x14ac:dyDescent="0.2">
      <c r="A140" t="s">
        <v>91</v>
      </c>
      <c r="C140" s="24">
        <f>C110-24</f>
        <v>45001</v>
      </c>
      <c r="D140" s="24" t="str">
        <f t="shared" si="2"/>
        <v/>
      </c>
      <c r="I140" s="1" t="s">
        <v>62</v>
      </c>
      <c r="J140" s="1" t="s">
        <v>62</v>
      </c>
      <c r="K140" s="1" t="s">
        <v>62</v>
      </c>
    </row>
    <row r="141" spans="1:44" x14ac:dyDescent="0.2">
      <c r="A141" t="s">
        <v>82</v>
      </c>
      <c r="B141" t="s">
        <v>25</v>
      </c>
      <c r="C141" s="24">
        <f>DATE($B$1+1,5,22)</f>
        <v>45068</v>
      </c>
      <c r="D141" s="24" t="str">
        <f t="shared" si="2"/>
        <v/>
      </c>
      <c r="I141" s="1" t="s">
        <v>62</v>
      </c>
    </row>
    <row r="142" spans="1:44" x14ac:dyDescent="0.2">
      <c r="A142" t="s">
        <v>82</v>
      </c>
      <c r="B142" t="s">
        <v>26</v>
      </c>
      <c r="C142" s="24">
        <f>DATE($B$1+1,5,27)</f>
        <v>45073</v>
      </c>
      <c r="D142" s="24" t="str">
        <f t="shared" si="2"/>
        <v/>
      </c>
      <c r="J142" s="1" t="s">
        <v>62</v>
      </c>
    </row>
    <row r="143" spans="1:44" x14ac:dyDescent="0.2">
      <c r="A143" t="s">
        <v>82</v>
      </c>
      <c r="B143" t="s">
        <v>92</v>
      </c>
      <c r="C143" s="24">
        <f>DATE($B$1+1,6,10)</f>
        <v>45087</v>
      </c>
      <c r="D143" s="24" t="str">
        <f t="shared" si="2"/>
        <v/>
      </c>
      <c r="K143" s="1" t="s">
        <v>62</v>
      </c>
    </row>
    <row r="144" spans="1:44" x14ac:dyDescent="0.2">
      <c r="A144" t="s">
        <v>93</v>
      </c>
      <c r="C144" s="24">
        <f>C120+1</f>
        <v>45232</v>
      </c>
      <c r="D144" s="24" t="str">
        <f t="shared" si="2"/>
        <v/>
      </c>
      <c r="I144" s="1" t="s">
        <v>62</v>
      </c>
      <c r="J144" s="1" t="s">
        <v>62</v>
      </c>
      <c r="K144" s="1" t="s">
        <v>62</v>
      </c>
    </row>
    <row r="145" spans="1:45" x14ac:dyDescent="0.2">
      <c r="A145" t="s">
        <v>94</v>
      </c>
      <c r="B145" t="s">
        <v>33</v>
      </c>
      <c r="C145" s="24">
        <f>DATE($B$1+1,5,25)-WEEKDAY(DATE($B$1+1,5,23))</f>
        <v>45068</v>
      </c>
      <c r="D145" s="24" t="str">
        <f t="shared" si="2"/>
        <v/>
      </c>
      <c r="R145" s="1" t="s">
        <v>62</v>
      </c>
    </row>
    <row r="146" spans="1:45" x14ac:dyDescent="0.2">
      <c r="A146" s="33" t="s">
        <v>68</v>
      </c>
      <c r="B146" t="s">
        <v>33</v>
      </c>
      <c r="C146" s="24" t="str">
        <f>IF(WEEKDAY(C127)=1,C127+1,"")</f>
        <v/>
      </c>
      <c r="D146" s="24" t="str">
        <f t="shared" si="2"/>
        <v/>
      </c>
      <c r="R146" s="1" t="s">
        <v>62</v>
      </c>
    </row>
    <row r="147" spans="1:45" x14ac:dyDescent="0.2">
      <c r="A147" t="s">
        <v>95</v>
      </c>
      <c r="B147" t="s">
        <v>33</v>
      </c>
      <c r="C147" s="24">
        <f>DATE($B$1+1,7,1)</f>
        <v>45108</v>
      </c>
      <c r="D147" s="24" t="str">
        <f t="shared" si="2"/>
        <v/>
      </c>
      <c r="R147" s="1" t="s">
        <v>62</v>
      </c>
    </row>
    <row r="148" spans="1:45" x14ac:dyDescent="0.2">
      <c r="A148" s="33" t="s">
        <v>68</v>
      </c>
      <c r="B148" t="s">
        <v>33</v>
      </c>
      <c r="C148" s="24" t="str">
        <f>IF(WEEKDAY(C147)=1,C147+1,"")</f>
        <v/>
      </c>
      <c r="D148" s="24" t="str">
        <f t="shared" si="2"/>
        <v/>
      </c>
      <c r="R148" s="1" t="s">
        <v>62</v>
      </c>
    </row>
    <row r="149" spans="1:45" x14ac:dyDescent="0.2">
      <c r="A149" t="s">
        <v>96</v>
      </c>
      <c r="B149" t="s">
        <v>33</v>
      </c>
      <c r="C149" s="24">
        <f>DATE($B$1+1,10,15)-WEEKDAY(DATE($B$1+1,10,13))</f>
        <v>45208</v>
      </c>
      <c r="D149" s="24" t="str">
        <f t="shared" si="2"/>
        <v/>
      </c>
      <c r="R149" s="1" t="s">
        <v>62</v>
      </c>
    </row>
    <row r="150" spans="1:45" x14ac:dyDescent="0.2">
      <c r="A150" t="s">
        <v>97</v>
      </c>
      <c r="B150" t="s">
        <v>34</v>
      </c>
      <c r="C150" s="24">
        <f>DATE($B$1+1,1,2)</f>
        <v>44928</v>
      </c>
      <c r="D150" s="24" t="str">
        <f t="shared" si="2"/>
        <v/>
      </c>
      <c r="T150" s="1" t="s">
        <v>62</v>
      </c>
      <c r="W150" s="1" t="s">
        <v>62</v>
      </c>
      <c r="AF150" s="1" t="s">
        <v>62</v>
      </c>
      <c r="AM150" s="1" t="s">
        <v>62</v>
      </c>
    </row>
    <row r="151" spans="1:45" x14ac:dyDescent="0.2">
      <c r="A151" t="s">
        <v>98</v>
      </c>
      <c r="B151" t="s">
        <v>34</v>
      </c>
      <c r="C151" s="24">
        <f>DATE($B$1+1,3,1)</f>
        <v>44986</v>
      </c>
      <c r="D151" s="24" t="str">
        <f t="shared" si="2"/>
        <v/>
      </c>
      <c r="AF151" s="1" t="s">
        <v>62</v>
      </c>
    </row>
    <row r="152" spans="1:45" x14ac:dyDescent="0.2">
      <c r="A152" t="s">
        <v>99</v>
      </c>
      <c r="B152" t="s">
        <v>34</v>
      </c>
      <c r="C152" s="24">
        <f>DATE($B$1+1,3,19)</f>
        <v>45004</v>
      </c>
      <c r="D152" s="24" t="str">
        <f t="shared" si="2"/>
        <v/>
      </c>
      <c r="AI152" s="1" t="s">
        <v>62</v>
      </c>
      <c r="AQ152" s="1" t="s">
        <v>62</v>
      </c>
    </row>
    <row r="153" spans="1:45" x14ac:dyDescent="0.2">
      <c r="A153" t="s">
        <v>100</v>
      </c>
      <c r="B153" t="s">
        <v>34</v>
      </c>
      <c r="C153" s="24">
        <f>DATE($B$1+1,4,8)-WEEKDAY(DATE($B$1+1,4,3))</f>
        <v>45022</v>
      </c>
      <c r="D153" s="24" t="str">
        <f t="shared" si="2"/>
        <v/>
      </c>
      <c r="AB153" s="1" t="s">
        <v>62</v>
      </c>
    </row>
    <row r="154" spans="1:45" x14ac:dyDescent="0.2">
      <c r="A154" t="s">
        <v>75</v>
      </c>
      <c r="B154" t="s">
        <v>34</v>
      </c>
      <c r="C154" s="24">
        <f>DATE($B$1+1,8,1)</f>
        <v>45139</v>
      </c>
      <c r="D154" s="24" t="str">
        <f t="shared" si="2"/>
        <v/>
      </c>
      <c r="S154" s="1" t="s">
        <v>62</v>
      </c>
      <c r="T154" s="1" t="s">
        <v>62</v>
      </c>
      <c r="U154" s="1" t="s">
        <v>62</v>
      </c>
      <c r="V154" s="1" t="s">
        <v>62</v>
      </c>
      <c r="W154" s="1" t="s">
        <v>62</v>
      </c>
      <c r="X154" s="1" t="s">
        <v>62</v>
      </c>
      <c r="Y154" s="1" t="s">
        <v>62</v>
      </c>
      <c r="Z154" s="1" t="s">
        <v>62</v>
      </c>
      <c r="AA154" s="1" t="s">
        <v>62</v>
      </c>
      <c r="AB154" s="1" t="s">
        <v>62</v>
      </c>
      <c r="AC154" s="1" t="s">
        <v>62</v>
      </c>
      <c r="AD154" s="1" t="s">
        <v>62</v>
      </c>
      <c r="AE154" s="1" t="s">
        <v>62</v>
      </c>
      <c r="AF154" s="1" t="s">
        <v>62</v>
      </c>
      <c r="AG154" s="1" t="s">
        <v>62</v>
      </c>
      <c r="AH154" s="1" t="s">
        <v>62</v>
      </c>
      <c r="AI154" s="1" t="s">
        <v>62</v>
      </c>
      <c r="AJ154" s="1" t="s">
        <v>62</v>
      </c>
      <c r="AK154" s="1" t="s">
        <v>62</v>
      </c>
      <c r="AL154" s="1" t="s">
        <v>62</v>
      </c>
      <c r="AM154" s="1" t="s">
        <v>62</v>
      </c>
      <c r="AN154" s="1" t="s">
        <v>62</v>
      </c>
      <c r="AO154" s="1" t="s">
        <v>62</v>
      </c>
      <c r="AP154" s="1" t="s">
        <v>62</v>
      </c>
      <c r="AQ154" s="1" t="s">
        <v>62</v>
      </c>
      <c r="AR154" s="1" t="s">
        <v>62</v>
      </c>
      <c r="AS154" s="1" t="s">
        <v>62</v>
      </c>
    </row>
    <row r="155" spans="1:45" x14ac:dyDescent="0.2">
      <c r="A155" t="s">
        <v>101</v>
      </c>
      <c r="B155" t="s">
        <v>34</v>
      </c>
      <c r="C155" s="24">
        <f>DATE($B$1+1,9,22)-WEEKDAY(DATE($B$1+1,9,7))</f>
        <v>45186</v>
      </c>
      <c r="D155" s="24" t="str">
        <f t="shared" si="2"/>
        <v/>
      </c>
      <c r="T155" s="1" t="s">
        <v>62</v>
      </c>
      <c r="U155" s="1" t="s">
        <v>62</v>
      </c>
      <c r="V155" s="1" t="s">
        <v>62</v>
      </c>
      <c r="W155" s="1" t="s">
        <v>62</v>
      </c>
      <c r="X155" s="1" t="s">
        <v>62</v>
      </c>
      <c r="Y155" s="1" t="s">
        <v>62</v>
      </c>
      <c r="Z155" s="1" t="s">
        <v>62</v>
      </c>
      <c r="AB155" s="1" t="s">
        <v>62</v>
      </c>
      <c r="AC155" s="1" t="s">
        <v>62</v>
      </c>
      <c r="AD155" s="1" t="s">
        <v>62</v>
      </c>
      <c r="AE155" s="1" t="s">
        <v>62</v>
      </c>
      <c r="AF155" s="1" t="s">
        <v>62</v>
      </c>
      <c r="AG155" s="1" t="s">
        <v>62</v>
      </c>
      <c r="AH155" s="1" t="s">
        <v>62</v>
      </c>
      <c r="AI155" s="1" t="s">
        <v>62</v>
      </c>
      <c r="AJ155" s="1" t="s">
        <v>62</v>
      </c>
      <c r="AK155" s="1" t="s">
        <v>62</v>
      </c>
      <c r="AL155" s="1" t="s">
        <v>62</v>
      </c>
      <c r="AM155" s="1" t="s">
        <v>62</v>
      </c>
      <c r="AN155" s="1" t="s">
        <v>62</v>
      </c>
      <c r="AO155" s="1" t="s">
        <v>62</v>
      </c>
      <c r="AP155" s="1" t="s">
        <v>62</v>
      </c>
      <c r="AQ155" s="1" t="s">
        <v>62</v>
      </c>
      <c r="AR155" s="1" t="s">
        <v>62</v>
      </c>
      <c r="AS155" s="1" t="s">
        <v>62</v>
      </c>
    </row>
    <row r="156" spans="1:45" x14ac:dyDescent="0.2">
      <c r="A156" t="s">
        <v>102</v>
      </c>
      <c r="B156" t="s">
        <v>34</v>
      </c>
      <c r="C156" s="24">
        <f>DATE($B$1+1,9,8)-WEEKDAY(DATE($B$1+1,9,7))+4</f>
        <v>45176</v>
      </c>
      <c r="D156" s="24" t="str">
        <f t="shared" si="2"/>
        <v/>
      </c>
      <c r="AA156" s="1" t="s">
        <v>62</v>
      </c>
    </row>
    <row r="157" spans="1:45" x14ac:dyDescent="0.2">
      <c r="A157" t="s">
        <v>103</v>
      </c>
      <c r="B157" t="s">
        <v>104</v>
      </c>
      <c r="C157" s="24">
        <f>C155+1</f>
        <v>45187</v>
      </c>
      <c r="D157" s="24" t="str">
        <f t="shared" si="2"/>
        <v/>
      </c>
      <c r="AP157" s="1" t="s">
        <v>62</v>
      </c>
    </row>
    <row r="158" spans="1:45" x14ac:dyDescent="0.2">
      <c r="A158" t="s">
        <v>105</v>
      </c>
      <c r="B158" t="s">
        <v>34</v>
      </c>
      <c r="C158" s="24">
        <f>DATE($B$1+1,9,25)</f>
        <v>45194</v>
      </c>
      <c r="D158" s="24" t="str">
        <f t="shared" si="2"/>
        <v/>
      </c>
      <c r="AH158" s="1" t="s">
        <v>62</v>
      </c>
    </row>
    <row r="159" spans="1:45" x14ac:dyDescent="0.2">
      <c r="A159" t="s">
        <v>106</v>
      </c>
      <c r="B159" t="s">
        <v>34</v>
      </c>
      <c r="C159" s="24">
        <f>DATE($B$1-1,12,31)</f>
        <v>44561</v>
      </c>
      <c r="D159" s="24" t="str">
        <f t="shared" si="2"/>
        <v/>
      </c>
      <c r="AA159" s="1" t="s">
        <v>62</v>
      </c>
    </row>
    <row r="160" spans="1:45" x14ac:dyDescent="0.2">
      <c r="A160" t="s">
        <v>107</v>
      </c>
      <c r="B160" t="s">
        <v>108</v>
      </c>
      <c r="C160" s="24">
        <f>DATE($B$1+1,3,5)</f>
        <v>44990</v>
      </c>
      <c r="D160" s="24" t="str">
        <f t="shared" si="2"/>
        <v/>
      </c>
      <c r="L160" s="1" t="s">
        <v>62</v>
      </c>
    </row>
    <row r="161" spans="1:15" x14ac:dyDescent="0.2">
      <c r="A161" t="s">
        <v>109</v>
      </c>
      <c r="B161" t="s">
        <v>108</v>
      </c>
      <c r="C161" s="24">
        <f>DATE($B$1+1,6,29)</f>
        <v>45106</v>
      </c>
      <c r="D161" s="24" t="str">
        <f t="shared" si="2"/>
        <v/>
      </c>
      <c r="L161" s="1" t="s">
        <v>62</v>
      </c>
    </row>
    <row r="162" spans="1:15" x14ac:dyDescent="0.2">
      <c r="A162" t="s">
        <v>110</v>
      </c>
      <c r="B162" s="33" t="s">
        <v>29</v>
      </c>
      <c r="C162" s="24">
        <f>DATE($B$1+1,9,24)</f>
        <v>45193</v>
      </c>
      <c r="D162" s="24" t="str">
        <f t="shared" si="2"/>
        <v/>
      </c>
      <c r="M162" s="1" t="s">
        <v>62</v>
      </c>
    </row>
    <row r="163" spans="1:15" x14ac:dyDescent="0.2">
      <c r="A163" t="s">
        <v>82</v>
      </c>
      <c r="B163" t="s">
        <v>30</v>
      </c>
      <c r="C163" s="24">
        <f>DATE($B$1+1,4,27)</f>
        <v>45043</v>
      </c>
      <c r="D163" s="24" t="str">
        <f t="shared" si="2"/>
        <v/>
      </c>
      <c r="N163" s="1" t="s">
        <v>62</v>
      </c>
    </row>
    <row r="164" spans="1:15" x14ac:dyDescent="0.2">
      <c r="A164" t="s">
        <v>129</v>
      </c>
      <c r="B164" t="s">
        <v>128</v>
      </c>
      <c r="C164" s="24">
        <f>DATE($B$1-1,12,24)</f>
        <v>44554</v>
      </c>
      <c r="D164" s="24" t="str">
        <f t="shared" si="2"/>
        <v/>
      </c>
      <c r="O164" s="1" t="s">
        <v>62</v>
      </c>
    </row>
    <row r="165" spans="1:15" x14ac:dyDescent="0.2">
      <c r="D165" s="24" t="str">
        <f t="shared" si="2"/>
        <v/>
      </c>
    </row>
    <row r="166" spans="1:15" x14ac:dyDescent="0.2">
      <c r="D166" s="24" t="str">
        <f t="shared" ref="D166:D203" si="3">IF(C166="","",IF(INDEX(E166:IV166,1,MATCH($D$1,E$3:IV$3,0))="","",C166))</f>
        <v/>
      </c>
    </row>
    <row r="167" spans="1:15" x14ac:dyDescent="0.2">
      <c r="D167" s="24" t="str">
        <f t="shared" si="3"/>
        <v/>
      </c>
    </row>
    <row r="168" spans="1:15" x14ac:dyDescent="0.2">
      <c r="D168" s="24" t="str">
        <f t="shared" si="3"/>
        <v/>
      </c>
    </row>
    <row r="169" spans="1:15" x14ac:dyDescent="0.2">
      <c r="D169" s="24" t="str">
        <f t="shared" si="3"/>
        <v/>
      </c>
    </row>
    <row r="170" spans="1:15" x14ac:dyDescent="0.2">
      <c r="D170" s="24" t="str">
        <f t="shared" si="3"/>
        <v/>
      </c>
    </row>
    <row r="171" spans="1:15" x14ac:dyDescent="0.2">
      <c r="D171" s="24" t="str">
        <f t="shared" si="3"/>
        <v/>
      </c>
    </row>
    <row r="172" spans="1:15" x14ac:dyDescent="0.2">
      <c r="D172" s="24" t="str">
        <f t="shared" si="3"/>
        <v/>
      </c>
    </row>
    <row r="173" spans="1:15" x14ac:dyDescent="0.2">
      <c r="D173" s="24" t="str">
        <f t="shared" si="3"/>
        <v/>
      </c>
    </row>
    <row r="174" spans="1:15" x14ac:dyDescent="0.2">
      <c r="D174" s="24" t="str">
        <f t="shared" si="3"/>
        <v/>
      </c>
    </row>
    <row r="175" spans="1:15" x14ac:dyDescent="0.2">
      <c r="D175" s="24" t="str">
        <f t="shared" si="3"/>
        <v/>
      </c>
    </row>
    <row r="176" spans="1:15" x14ac:dyDescent="0.2">
      <c r="D176" s="24" t="str">
        <f t="shared" si="3"/>
        <v/>
      </c>
    </row>
    <row r="177" spans="4:4" x14ac:dyDescent="0.2">
      <c r="D177" s="24" t="str">
        <f t="shared" si="3"/>
        <v/>
      </c>
    </row>
    <row r="178" spans="4:4" x14ac:dyDescent="0.2">
      <c r="D178" s="24" t="str">
        <f t="shared" si="3"/>
        <v/>
      </c>
    </row>
    <row r="179" spans="4:4" x14ac:dyDescent="0.2">
      <c r="D179" s="24" t="str">
        <f t="shared" si="3"/>
        <v/>
      </c>
    </row>
    <row r="180" spans="4:4" x14ac:dyDescent="0.2">
      <c r="D180" s="24" t="str">
        <f t="shared" si="3"/>
        <v/>
      </c>
    </row>
    <row r="181" spans="4:4" x14ac:dyDescent="0.2">
      <c r="D181" s="24" t="str">
        <f t="shared" si="3"/>
        <v/>
      </c>
    </row>
    <row r="182" spans="4:4" x14ac:dyDescent="0.2">
      <c r="D182" s="24" t="str">
        <f t="shared" si="3"/>
        <v/>
      </c>
    </row>
    <row r="183" spans="4:4" x14ac:dyDescent="0.2">
      <c r="D183" s="24" t="str">
        <f t="shared" si="3"/>
        <v/>
      </c>
    </row>
    <row r="184" spans="4:4" x14ac:dyDescent="0.2">
      <c r="D184" s="24" t="str">
        <f t="shared" si="3"/>
        <v/>
      </c>
    </row>
    <row r="185" spans="4:4" x14ac:dyDescent="0.2">
      <c r="D185" s="24" t="str">
        <f t="shared" si="3"/>
        <v/>
      </c>
    </row>
    <row r="186" spans="4:4" x14ac:dyDescent="0.2">
      <c r="D186" s="24" t="str">
        <f t="shared" si="3"/>
        <v/>
      </c>
    </row>
    <row r="187" spans="4:4" x14ac:dyDescent="0.2">
      <c r="D187" s="24" t="str">
        <f t="shared" si="3"/>
        <v/>
      </c>
    </row>
    <row r="188" spans="4:4" x14ac:dyDescent="0.2">
      <c r="D188" s="24" t="str">
        <f t="shared" si="3"/>
        <v/>
      </c>
    </row>
    <row r="189" spans="4:4" x14ac:dyDescent="0.2">
      <c r="D189" s="24" t="str">
        <f t="shared" si="3"/>
        <v/>
      </c>
    </row>
    <row r="190" spans="4:4" x14ac:dyDescent="0.2">
      <c r="D190" s="24" t="str">
        <f t="shared" si="3"/>
        <v/>
      </c>
    </row>
    <row r="191" spans="4:4" x14ac:dyDescent="0.2">
      <c r="D191" s="24" t="str">
        <f t="shared" si="3"/>
        <v/>
      </c>
    </row>
    <row r="192" spans="4:4" x14ac:dyDescent="0.2">
      <c r="D192" s="24" t="str">
        <f t="shared" si="3"/>
        <v/>
      </c>
    </row>
    <row r="193" spans="1:4" x14ac:dyDescent="0.2">
      <c r="D193" s="24" t="str">
        <f t="shared" si="3"/>
        <v/>
      </c>
    </row>
    <row r="194" spans="1:4" x14ac:dyDescent="0.2">
      <c r="D194" s="24" t="str">
        <f t="shared" si="3"/>
        <v/>
      </c>
    </row>
    <row r="195" spans="1:4" x14ac:dyDescent="0.2">
      <c r="D195" s="24" t="str">
        <f t="shared" si="3"/>
        <v/>
      </c>
    </row>
    <row r="196" spans="1:4" x14ac:dyDescent="0.2">
      <c r="D196" s="24" t="str">
        <f t="shared" si="3"/>
        <v/>
      </c>
    </row>
    <row r="197" spans="1:4" x14ac:dyDescent="0.2">
      <c r="D197" s="24" t="str">
        <f t="shared" si="3"/>
        <v/>
      </c>
    </row>
    <row r="198" spans="1:4" x14ac:dyDescent="0.2">
      <c r="D198" s="24" t="str">
        <f t="shared" si="3"/>
        <v/>
      </c>
    </row>
    <row r="199" spans="1:4" x14ac:dyDescent="0.2">
      <c r="D199" s="24" t="str">
        <f t="shared" si="3"/>
        <v/>
      </c>
    </row>
    <row r="200" spans="1:4" x14ac:dyDescent="0.2">
      <c r="D200" s="24" t="str">
        <f t="shared" si="3"/>
        <v/>
      </c>
    </row>
    <row r="201" spans="1:4" x14ac:dyDescent="0.2">
      <c r="D201" s="24" t="str">
        <f t="shared" si="3"/>
        <v/>
      </c>
    </row>
    <row r="202" spans="1:4" x14ac:dyDescent="0.2">
      <c r="D202" s="24" t="str">
        <f t="shared" si="3"/>
        <v/>
      </c>
    </row>
    <row r="203" spans="1:4" x14ac:dyDescent="0.2">
      <c r="D203" s="24" t="str">
        <f t="shared" si="3"/>
        <v/>
      </c>
    </row>
    <row r="205" spans="1:4" x14ac:dyDescent="0.2">
      <c r="A205" t="s">
        <v>123</v>
      </c>
    </row>
    <row r="206" spans="1:4" x14ac:dyDescent="0.2">
      <c r="B206" s="48">
        <f>B1</f>
        <v>2022</v>
      </c>
      <c r="C206" s="48">
        <f>B206+1</f>
        <v>2023</v>
      </c>
    </row>
    <row r="207" spans="1:4" x14ac:dyDescent="0.2">
      <c r="A207" t="s">
        <v>130</v>
      </c>
      <c r="B207">
        <f t="shared" ref="B207:C207" si="4">MOD(B206,19)</f>
        <v>8</v>
      </c>
      <c r="C207">
        <f t="shared" si="4"/>
        <v>9</v>
      </c>
    </row>
    <row r="208" spans="1:4" x14ac:dyDescent="0.2">
      <c r="A208" t="s">
        <v>131</v>
      </c>
      <c r="B208">
        <f t="shared" ref="B208:C208" si="5">ROUNDDOWN(B206/100,0)</f>
        <v>20</v>
      </c>
      <c r="C208">
        <f t="shared" si="5"/>
        <v>20</v>
      </c>
    </row>
    <row r="209" spans="1:3" x14ac:dyDescent="0.2">
      <c r="A209" t="s">
        <v>132</v>
      </c>
      <c r="B209">
        <f t="shared" ref="B209:C209" si="6">ROUNDDOWN(B208/4,0)</f>
        <v>5</v>
      </c>
      <c r="C209">
        <f t="shared" si="6"/>
        <v>5</v>
      </c>
    </row>
    <row r="210" spans="1:3" x14ac:dyDescent="0.2">
      <c r="A210" t="s">
        <v>133</v>
      </c>
      <c r="B210">
        <f t="shared" ref="B210:C210" si="7">ROUNDDOWN((8*B208+13)/25,0)</f>
        <v>6</v>
      </c>
      <c r="C210">
        <f t="shared" si="7"/>
        <v>6</v>
      </c>
    </row>
    <row r="211" spans="1:3" x14ac:dyDescent="0.2">
      <c r="A211" t="s">
        <v>134</v>
      </c>
      <c r="B211">
        <f t="shared" ref="B211:C211" si="8">MOD((19*B207+B208-B209-B210+15),30)</f>
        <v>26</v>
      </c>
      <c r="C211">
        <f t="shared" si="8"/>
        <v>15</v>
      </c>
    </row>
    <row r="212" spans="1:3" x14ac:dyDescent="0.2">
      <c r="A212" t="s">
        <v>135</v>
      </c>
      <c r="B212">
        <f t="shared" ref="B212:C212" si="9">ROUNDDOWN(B211/28,0)</f>
        <v>0</v>
      </c>
      <c r="C212">
        <f t="shared" si="9"/>
        <v>0</v>
      </c>
    </row>
    <row r="213" spans="1:3" x14ac:dyDescent="0.2">
      <c r="A213" t="s">
        <v>136</v>
      </c>
      <c r="B213">
        <f t="shared" ref="B213:C213" si="10">ROUNDDOWN(29/(B211+1),0)</f>
        <v>1</v>
      </c>
      <c r="C213">
        <f t="shared" si="10"/>
        <v>1</v>
      </c>
    </row>
    <row r="214" spans="1:3" x14ac:dyDescent="0.2">
      <c r="A214" t="s">
        <v>137</v>
      </c>
      <c r="B214">
        <f t="shared" ref="B214:C214" si="11">ROUNDDOWN((21-B207)/11,0)</f>
        <v>1</v>
      </c>
      <c r="C214">
        <f t="shared" si="11"/>
        <v>1</v>
      </c>
    </row>
    <row r="215" spans="1:3" x14ac:dyDescent="0.2">
      <c r="A215" t="s">
        <v>138</v>
      </c>
      <c r="B215">
        <f t="shared" ref="B215:C215" si="12">(B212*B213*B214-1)*B212+B211</f>
        <v>26</v>
      </c>
      <c r="C215">
        <f t="shared" si="12"/>
        <v>15</v>
      </c>
    </row>
    <row r="216" spans="1:3" x14ac:dyDescent="0.2">
      <c r="A216" t="s">
        <v>139</v>
      </c>
      <c r="B216">
        <f t="shared" ref="B216:C216" si="13">ROUNDDOWN(B206/4,0)+B206</f>
        <v>2527</v>
      </c>
      <c r="C216">
        <f t="shared" si="13"/>
        <v>2528</v>
      </c>
    </row>
    <row r="217" spans="1:3" x14ac:dyDescent="0.2">
      <c r="A217" t="s">
        <v>140</v>
      </c>
      <c r="B217">
        <f t="shared" ref="B217:C217" si="14">(B216+B215+2+B209)-B208</f>
        <v>2540</v>
      </c>
      <c r="C217">
        <f t="shared" si="14"/>
        <v>2530</v>
      </c>
    </row>
    <row r="218" spans="1:3" x14ac:dyDescent="0.2">
      <c r="A218" t="s">
        <v>141</v>
      </c>
      <c r="B218">
        <f t="shared" ref="B218:C218" si="15">MOD(B217,7)</f>
        <v>6</v>
      </c>
      <c r="C218">
        <f t="shared" si="15"/>
        <v>3</v>
      </c>
    </row>
    <row r="219" spans="1:3" x14ac:dyDescent="0.2">
      <c r="A219" t="s">
        <v>142</v>
      </c>
      <c r="B219">
        <f t="shared" ref="B219:C219" si="16">28+B215-B218</f>
        <v>48</v>
      </c>
      <c r="C219">
        <f t="shared" si="16"/>
        <v>40</v>
      </c>
    </row>
    <row r="220" spans="1:3" x14ac:dyDescent="0.2">
      <c r="B220" s="41">
        <f t="shared" ref="B220:C220" si="17">IF(B219&gt;31,DATE(B206,4,B219-31),DATE(B206,3,B219))</f>
        <v>44668</v>
      </c>
      <c r="C220" s="41">
        <f t="shared" si="17"/>
        <v>45025</v>
      </c>
    </row>
  </sheetData>
  <sheetProtection selectLockedCells="1" selectUnlockedCells="1"/>
  <pageMargins left="0.39374999999999999" right="0.39374999999999999" top="0.39374999999999999" bottom="0.39374999999999999" header="0.51180555555555551" footer="0.51180555555555551"/>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
  <sheetViews>
    <sheetView workbookViewId="0"/>
  </sheetViews>
  <sheetFormatPr baseColWidth="10" defaultColWidth="11.5703125" defaultRowHeight="12.75" x14ac:dyDescent="0.2"/>
  <cols>
    <col min="1" max="1" width="56" style="34" customWidth="1"/>
  </cols>
  <sheetData>
    <row r="1" spans="1:1" x14ac:dyDescent="0.2">
      <c r="A1" s="21" t="s">
        <v>111</v>
      </c>
    </row>
    <row r="2" spans="1:1" x14ac:dyDescent="0.2">
      <c r="A2" s="21" t="s">
        <v>112</v>
      </c>
    </row>
    <row r="4" spans="1:1" ht="63.75" x14ac:dyDescent="0.2">
      <c r="A4" s="34" t="s">
        <v>113</v>
      </c>
    </row>
    <row r="6" spans="1:1" ht="51" x14ac:dyDescent="0.2">
      <c r="A6" s="34" t="s">
        <v>114</v>
      </c>
    </row>
    <row r="8" spans="1:1" x14ac:dyDescent="0.2">
      <c r="A8" s="34" t="s">
        <v>115</v>
      </c>
    </row>
    <row r="10" spans="1:1" ht="38.25" x14ac:dyDescent="0.2">
      <c r="A10" s="34" t="s">
        <v>116</v>
      </c>
    </row>
    <row r="12" spans="1:1" ht="51" x14ac:dyDescent="0.2">
      <c r="A12" s="34" t="s">
        <v>117</v>
      </c>
    </row>
  </sheetData>
  <sheetProtection selectLockedCells="1" selectUnlockedCells="1"/>
  <hyperlinks>
    <hyperlink ref="A4" r:id="rId1" display="http://www.openoffice.org/licenses/PDL.html" xr:uid="{00000000-0004-0000-0300-000000000000}"/>
  </hyperlinks>
  <pageMargins left="0.39374999999999999" right="0.39374999999999999" top="0.39374999999999999" bottom="0.39374999999999999" header="0.51180555555555551" footer="0.51180555555555551"/>
  <pageSetup paperSize="9"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A6" sqref="A6"/>
    </sheetView>
  </sheetViews>
  <sheetFormatPr baseColWidth="10" defaultColWidth="11.5703125" defaultRowHeight="12.75" x14ac:dyDescent="0.2"/>
  <cols>
    <col min="1" max="1" width="8.140625" style="35" customWidth="1"/>
    <col min="2" max="2" width="11.7109375" style="47" customWidth="1"/>
    <col min="3" max="3" width="92" style="45" customWidth="1"/>
  </cols>
  <sheetData>
    <row r="1" spans="1:3" s="23" customFormat="1" x14ac:dyDescent="0.2">
      <c r="A1" s="36" t="s">
        <v>118</v>
      </c>
      <c r="B1" s="46" t="s">
        <v>119</v>
      </c>
      <c r="C1" s="44" t="s">
        <v>120</v>
      </c>
    </row>
    <row r="2" spans="1:3" x14ac:dyDescent="0.2">
      <c r="A2" s="35" t="s">
        <v>121</v>
      </c>
      <c r="B2" s="47">
        <v>41901</v>
      </c>
      <c r="C2" s="45" t="s">
        <v>122</v>
      </c>
    </row>
    <row r="3" spans="1:3" ht="25.5" x14ac:dyDescent="0.2">
      <c r="A3" s="35" t="s">
        <v>126</v>
      </c>
      <c r="B3" s="47">
        <v>42514</v>
      </c>
      <c r="C3" s="45" t="s">
        <v>127</v>
      </c>
    </row>
    <row r="4" spans="1:3" x14ac:dyDescent="0.2">
      <c r="A4" s="35" t="s">
        <v>143</v>
      </c>
      <c r="B4" s="47">
        <v>42733</v>
      </c>
      <c r="C4" s="45" t="s">
        <v>147</v>
      </c>
    </row>
    <row r="5" spans="1:3" x14ac:dyDescent="0.2">
      <c r="A5" s="37"/>
      <c r="B5" s="38">
        <v>44618</v>
      </c>
      <c r="C5" s="39" t="s">
        <v>148</v>
      </c>
    </row>
    <row r="6" spans="1:3" x14ac:dyDescent="0.2">
      <c r="B6" s="38"/>
      <c r="C6" s="39"/>
    </row>
  </sheetData>
  <sheetProtection selectLockedCells="1" selectUnlockedCells="1"/>
  <pageMargins left="0.39374999999999999" right="0.39374999999999999" top="0.39374999999999999" bottom="0.39374999999999999" header="0.51180555555555551" footer="0.51180555555555551"/>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Comptact</vt:lpstr>
      <vt:lpstr>Aide</vt:lpstr>
      <vt:lpstr>Jours fériés</vt:lpstr>
      <vt:lpstr>Licence</vt:lpstr>
      <vt:lpstr>Historique</vt:lpstr>
      <vt:lpstr>Comptact!Zone_d_impression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Calendrier compact perpétuel</dc:title>
  <dc:subject>Calendrier perpétuel sur 1 page A4 recto. Calcule les jours fériés et les changements d'heure pour différentes zones ou pays : France, Alsace Moselle, Réunion, Martinique, Guadeloupe, Guyane, Belgique, Luxembourg, 26 cantons suisses, Québec. D'autres calendriers et des aperçus sont disponibles &lt;a href="http://trk.free.fr/calendrier/"&gt;sur le site&lt;/a&gt;</dc:subject>
  <dc:creator>Thomas ROHMER-KRETZ</dc:creator>
  <cp:keywords>calendrier, perpétuel, fériés, France, Alsace, Moselle, Réunion, Martinique, Guadeloupe, Guyane, Belgique, Luxembourg, Suisse, Québec</cp:keywords>
  <dc:description>Calendrier compact affichant une année sur une page recto A4. Jours fériés pour différents pays francophones. &lt;a href="http://trk.free.fr/calendrier/"&gt;voir le site&lt;/a&gt;</dc:description>
  <cp:lastModifiedBy>Thomas ROHMER-KRETZ</cp:lastModifiedBy>
  <cp:revision>1</cp:revision>
  <cp:lastPrinted>2014-09-19T15:14:40Z</cp:lastPrinted>
  <dcterms:created xsi:type="dcterms:W3CDTF">2014-09-17T09:47:04Z</dcterms:created>
  <dcterms:modified xsi:type="dcterms:W3CDTF">2022-02-26T16:50:08Z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2">
    <vt:lpwstr/>
  </property>
  <property fmtid="{D5CDD505-2E9C-101B-9397-08002B2CF9AE}" pid="3" name="Info 3">
    <vt:lpwstr/>
  </property>
  <property fmtid="{D5CDD505-2E9C-101B-9397-08002B2CF9AE}" pid="4" name="Info 4">
    <vt:lpwstr/>
  </property>
  <property fmtid="{D5CDD505-2E9C-101B-9397-08002B2CF9AE}" pid="5" name="License">
    <vt:lpwstr>http://www.openoffice.org/licenses/PDL.html</vt:lpwstr>
  </property>
</Properties>
</file>